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60" windowHeight="8895"/>
  </bookViews>
  <sheets>
    <sheet name="Metas Anuais" sheetId="1" r:id="rId1"/>
    <sheet name="Plan2" sheetId="2" r:id="rId2"/>
    <sheet name="Plan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54" i="1"/>
  <c r="C53"/>
  <c r="C52"/>
  <c r="C51"/>
  <c r="C50"/>
  <c r="C49"/>
  <c r="C48"/>
  <c r="C47"/>
  <c r="I39"/>
  <c r="I36"/>
  <c r="I37" s="1"/>
  <c r="I40" s="1"/>
  <c r="C39"/>
  <c r="C37"/>
  <c r="C40" s="1"/>
  <c r="D28"/>
  <c r="D24"/>
  <c r="D22"/>
  <c r="F14"/>
  <c r="F10"/>
  <c r="F8"/>
  <c r="L14"/>
  <c r="L13"/>
  <c r="L12"/>
  <c r="L11"/>
  <c r="L10"/>
  <c r="L9"/>
  <c r="L8"/>
  <c r="L7"/>
  <c r="K10" l="1"/>
  <c r="K11"/>
  <c r="K8"/>
  <c r="K7"/>
  <c r="G54" l="1"/>
  <c r="G53"/>
  <c r="G52"/>
  <c r="G51"/>
  <c r="G50"/>
  <c r="G49"/>
  <c r="G48"/>
  <c r="G47"/>
  <c r="E54"/>
  <c r="E53"/>
  <c r="E52"/>
  <c r="E51"/>
  <c r="E49"/>
  <c r="E48"/>
  <c r="E47"/>
  <c r="I50"/>
  <c r="H39"/>
  <c r="E50"/>
  <c r="F36"/>
  <c r="H36"/>
  <c r="F38"/>
  <c r="H38"/>
  <c r="F39"/>
  <c r="F41"/>
  <c r="H41"/>
  <c r="F42"/>
  <c r="H42"/>
  <c r="F43"/>
  <c r="H43"/>
  <c r="I49"/>
  <c r="F22"/>
  <c r="G22" s="1"/>
  <c r="I54"/>
  <c r="I53"/>
  <c r="I52"/>
  <c r="I47"/>
  <c r="J42"/>
  <c r="J41"/>
  <c r="F28"/>
  <c r="G28" s="1"/>
  <c r="F27"/>
  <c r="G27" s="1"/>
  <c r="F26"/>
  <c r="G26" s="1"/>
  <c r="F23"/>
  <c r="G23" s="1"/>
  <c r="F21"/>
  <c r="G21" s="1"/>
  <c r="H37" l="1"/>
  <c r="F37"/>
  <c r="F40"/>
  <c r="H40"/>
  <c r="J38"/>
  <c r="J36"/>
  <c r="J52"/>
  <c r="F47"/>
  <c r="H52"/>
  <c r="H54"/>
  <c r="H48"/>
  <c r="J37"/>
  <c r="J47"/>
  <c r="J39"/>
  <c r="H50"/>
  <c r="F48"/>
  <c r="H49"/>
  <c r="F54"/>
  <c r="F52"/>
  <c r="F24"/>
  <c r="G24" s="1"/>
  <c r="F50"/>
  <c r="H53"/>
  <c r="I48"/>
  <c r="J49"/>
  <c r="F53"/>
  <c r="H47"/>
  <c r="F49"/>
  <c r="J53"/>
  <c r="J50" l="1"/>
  <c r="H51"/>
  <c r="J48"/>
  <c r="F51"/>
  <c r="F25"/>
  <c r="G25" s="1"/>
  <c r="I51" l="1"/>
  <c r="J40"/>
  <c r="J51" l="1"/>
</calcChain>
</file>

<file path=xl/sharedStrings.xml><?xml version="1.0" encoding="utf-8"?>
<sst xmlns="http://schemas.openxmlformats.org/spreadsheetml/2006/main" count="77" uniqueCount="38">
  <si>
    <t>ESPECIFICAÇÃO</t>
  </si>
  <si>
    <t>Valor Constante</t>
  </si>
  <si>
    <t>% PIB  (NA)</t>
  </si>
  <si>
    <t>Valor Corrente</t>
  </si>
  <si>
    <t>Receita Total</t>
  </si>
  <si>
    <t>Receita Não-Financeira (I)</t>
  </si>
  <si>
    <t>Despesa Total</t>
  </si>
  <si>
    <t>Despesa Não-Financeira(II)</t>
  </si>
  <si>
    <t>Resultado Primário (I-II)</t>
  </si>
  <si>
    <t>Resultado Nominal</t>
  </si>
  <si>
    <t>Dívida Pública Consolidada</t>
  </si>
  <si>
    <t>Dívida Consolidada Líquida</t>
  </si>
  <si>
    <t>% PIB (NA)</t>
  </si>
  <si>
    <t>VARIAÇÃO</t>
  </si>
  <si>
    <t>Valor   (c)=(b-a)</t>
  </si>
  <si>
    <t>%      (c/a)x100</t>
  </si>
  <si>
    <t>Despesa Não-Financeira (II)</t>
  </si>
  <si>
    <t>Diívida Consolidada Líquida</t>
  </si>
  <si>
    <t>Demonstrativo III – Das Metas Fiscais Atuais Comparadas com as Fixadas nos Três Exercícios Anteriores</t>
  </si>
  <si>
    <t>Valores a Preços Correntes</t>
  </si>
  <si>
    <t>%</t>
  </si>
  <si>
    <t>Valores a Preços Constantes</t>
  </si>
  <si>
    <t>MUNICÍPIO DE TIMBÉ DO SUL</t>
  </si>
  <si>
    <t>ECLAIR ALVES COELHO</t>
  </si>
  <si>
    <t xml:space="preserve">       Prefeito Municipal</t>
  </si>
  <si>
    <t xml:space="preserve"> </t>
  </si>
  <si>
    <t>2014 (Realizado)</t>
  </si>
  <si>
    <t>Em 1,00 Reais</t>
  </si>
  <si>
    <t>Demonstrativo I – Metas Anuais</t>
  </si>
  <si>
    <t>LEI DE DIRETRIZES ORÇAMENTÁRIAS PARA 2017</t>
  </si>
  <si>
    <t>2017 (Estimado)</t>
  </si>
  <si>
    <t>2016 (Orçado)</t>
  </si>
  <si>
    <t>Metas Previstas em 2015 (a)</t>
  </si>
  <si>
    <t>Metas realizadas em 2015 (b)</t>
  </si>
  <si>
    <r>
      <t xml:space="preserve">Demonstrativo II – Avaliação do Cumprimento das metas Fiscais do Exercício Anterior </t>
    </r>
    <r>
      <rPr>
        <sz val="8"/>
        <color theme="1"/>
        <rFont val="Arial"/>
        <family val="2"/>
      </rPr>
      <t>(último exercício encerrado 2015)</t>
    </r>
  </si>
  <si>
    <t>2015 (realizado)</t>
  </si>
  <si>
    <t>12 de setembro de 2016.</t>
  </si>
  <si>
    <t>Timbé do Sul, 12 de setembro de 2015.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</si>
</sst>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3" fontId="2" fillId="0" borderId="5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justify"/>
    </xf>
    <xf numFmtId="0" fontId="5" fillId="0" borderId="1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shrinkToFit="1"/>
    </xf>
    <xf numFmtId="4" fontId="2" fillId="0" borderId="5" xfId="0" applyNumberFormat="1" applyFont="1" applyBorder="1" applyAlignment="1">
      <alignment horizontal="right" shrinkToFit="1"/>
    </xf>
    <xf numFmtId="0" fontId="0" fillId="0" borderId="0" xfId="0" applyAlignment="1">
      <alignment shrinkToFit="1"/>
    </xf>
    <xf numFmtId="3" fontId="2" fillId="0" borderId="3" xfId="0" applyNumberFormat="1" applyFont="1" applyBorder="1" applyAlignment="1">
      <alignment horizontal="right" shrinkToFit="1"/>
    </xf>
    <xf numFmtId="3" fontId="2" fillId="0" borderId="5" xfId="0" applyNumberFormat="1" applyFont="1" applyBorder="1" applyAlignment="1">
      <alignment horizontal="right" shrinkToFit="1"/>
    </xf>
    <xf numFmtId="0" fontId="2" fillId="0" borderId="13" xfId="0" applyFont="1" applyBorder="1" applyAlignment="1">
      <alignment vertical="top" shrinkToFit="1"/>
    </xf>
    <xf numFmtId="0" fontId="2" fillId="0" borderId="15" xfId="0" applyFont="1" applyBorder="1" applyAlignment="1">
      <alignment vertical="top" shrinkToFit="1"/>
    </xf>
    <xf numFmtId="0" fontId="2" fillId="0" borderId="17" xfId="0" applyFont="1" applyFill="1" applyBorder="1" applyAlignment="1">
      <alignment vertical="top" shrinkToFit="1"/>
    </xf>
    <xf numFmtId="3" fontId="2" fillId="0" borderId="18" xfId="0" applyNumberFormat="1" applyFont="1" applyFill="1" applyBorder="1" applyAlignment="1">
      <alignment horizontal="right" vertical="top" shrinkToFit="1"/>
    </xf>
    <xf numFmtId="0" fontId="5" fillId="0" borderId="12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shrinkToFit="1"/>
    </xf>
    <xf numFmtId="3" fontId="2" fillId="0" borderId="18" xfId="0" applyNumberFormat="1" applyFont="1" applyBorder="1" applyAlignment="1">
      <alignment horizontal="right" vertical="top" wrapText="1"/>
    </xf>
    <xf numFmtId="164" fontId="2" fillId="0" borderId="19" xfId="1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shrinkToFit="1"/>
    </xf>
    <xf numFmtId="4" fontId="2" fillId="0" borderId="16" xfId="0" applyNumberFormat="1" applyFont="1" applyBorder="1" applyAlignment="1">
      <alignment horizontal="right" shrinkToFit="1"/>
    </xf>
    <xf numFmtId="4" fontId="2" fillId="0" borderId="18" xfId="0" applyNumberFormat="1" applyFont="1" applyBorder="1" applyAlignment="1">
      <alignment horizontal="right" shrinkToFit="1"/>
    </xf>
    <xf numFmtId="4" fontId="2" fillId="0" borderId="19" xfId="0" applyNumberFormat="1" applyFont="1" applyBorder="1" applyAlignment="1">
      <alignment horizontal="right" shrinkToFit="1"/>
    </xf>
    <xf numFmtId="3" fontId="2" fillId="0" borderId="18" xfId="0" applyNumberFormat="1" applyFont="1" applyBorder="1" applyAlignment="1">
      <alignment horizontal="right" shrinkToFit="1"/>
    </xf>
    <xf numFmtId="0" fontId="0" fillId="2" borderId="0" xfId="0" applyFill="1"/>
    <xf numFmtId="0" fontId="7" fillId="0" borderId="0" xfId="0" applyFont="1"/>
    <xf numFmtId="0" fontId="8" fillId="0" borderId="0" xfId="0" applyFont="1"/>
    <xf numFmtId="3" fontId="0" fillId="0" borderId="0" xfId="0" applyNumberFormat="1"/>
    <xf numFmtId="0" fontId="2" fillId="0" borderId="21" xfId="0" applyFont="1" applyFill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right" shrinkToFit="1"/>
    </xf>
    <xf numFmtId="4" fontId="2" fillId="0" borderId="23" xfId="0" applyNumberFormat="1" applyFont="1" applyBorder="1" applyAlignment="1">
      <alignment horizontal="right" shrinkToFit="1"/>
    </xf>
    <xf numFmtId="4" fontId="2" fillId="0" borderId="24" xfId="0" applyNumberFormat="1" applyFont="1" applyBorder="1" applyAlignment="1">
      <alignment horizontal="right" shrinkToFit="1"/>
    </xf>
    <xf numFmtId="0" fontId="2" fillId="0" borderId="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vertical="top" shrinkToFit="1"/>
    </xf>
    <xf numFmtId="0" fontId="2" fillId="0" borderId="26" xfId="0" applyFont="1" applyBorder="1" applyAlignment="1">
      <alignment vertical="top" shrinkToFit="1"/>
    </xf>
    <xf numFmtId="3" fontId="2" fillId="0" borderId="27" xfId="0" applyNumberFormat="1" applyFont="1" applyFill="1" applyBorder="1" applyAlignment="1">
      <alignment horizontal="right" vertical="top" shrinkToFit="1"/>
    </xf>
    <xf numFmtId="3" fontId="2" fillId="0" borderId="28" xfId="0" applyNumberFormat="1" applyFont="1" applyFill="1" applyBorder="1" applyAlignment="1">
      <alignment horizontal="right" vertical="top" shrinkToFit="1"/>
    </xf>
    <xf numFmtId="0" fontId="2" fillId="0" borderId="29" xfId="0" applyFont="1" applyBorder="1" applyAlignment="1">
      <alignment vertical="top" shrinkToFit="1"/>
    </xf>
    <xf numFmtId="3" fontId="2" fillId="0" borderId="23" xfId="0" applyNumberFormat="1" applyFont="1" applyFill="1" applyBorder="1" applyAlignment="1">
      <alignment horizontal="right" vertical="top" shrinkToFit="1"/>
    </xf>
    <xf numFmtId="0" fontId="2" fillId="0" borderId="30" xfId="0" applyFont="1" applyFill="1" applyBorder="1" applyAlignment="1">
      <alignment vertical="top" shrinkToFit="1"/>
    </xf>
    <xf numFmtId="3" fontId="2" fillId="0" borderId="31" xfId="0" applyNumberFormat="1" applyFont="1" applyFill="1" applyBorder="1" applyAlignment="1">
      <alignment horizontal="right" vertical="top" shrinkToFit="1"/>
    </xf>
    <xf numFmtId="3" fontId="2" fillId="0" borderId="24" xfId="0" applyNumberFormat="1" applyFont="1" applyFill="1" applyBorder="1" applyAlignment="1">
      <alignment horizontal="right" vertical="top" shrinkToFit="1"/>
    </xf>
    <xf numFmtId="3" fontId="2" fillId="0" borderId="26" xfId="0" applyNumberFormat="1" applyFont="1" applyFill="1" applyBorder="1" applyAlignment="1">
      <alignment horizontal="right" vertical="top" shrinkToFit="1"/>
    </xf>
    <xf numFmtId="3" fontId="2" fillId="0" borderId="29" xfId="0" applyNumberFormat="1" applyFont="1" applyFill="1" applyBorder="1" applyAlignment="1">
      <alignment horizontal="right" vertical="top" shrinkToFit="1"/>
    </xf>
    <xf numFmtId="3" fontId="2" fillId="0" borderId="30" xfId="0" applyNumberFormat="1" applyFont="1" applyFill="1" applyBorder="1" applyAlignment="1">
      <alignment horizontal="right" vertical="top" shrinkToFi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Border="1" applyAlignment="1">
      <alignment horizontal="right" shrinkToFit="1"/>
    </xf>
    <xf numFmtId="0" fontId="2" fillId="0" borderId="37" xfId="0" applyFont="1" applyBorder="1" applyAlignment="1">
      <alignment vertical="top" shrinkToFit="1"/>
    </xf>
    <xf numFmtId="0" fontId="2" fillId="0" borderId="29" xfId="0" applyFont="1" applyFill="1" applyBorder="1" applyAlignment="1">
      <alignment vertical="top" shrinkToFit="1"/>
    </xf>
    <xf numFmtId="3" fontId="2" fillId="0" borderId="15" xfId="0" applyNumberFormat="1" applyFont="1" applyBorder="1" applyAlignment="1">
      <alignment horizontal="right" vertical="top" shrinkToFit="1"/>
    </xf>
    <xf numFmtId="3" fontId="2" fillId="0" borderId="17" xfId="0" applyNumberFormat="1" applyFont="1" applyBorder="1" applyAlignment="1">
      <alignment horizontal="right" vertical="top" shrinkToFit="1"/>
    </xf>
    <xf numFmtId="3" fontId="2" fillId="0" borderId="0" xfId="0" applyNumberFormat="1" applyFont="1" applyBorder="1" applyAlignment="1">
      <alignment horizontal="right" shrinkToFit="1"/>
    </xf>
    <xf numFmtId="3" fontId="2" fillId="0" borderId="13" xfId="0" applyNumberFormat="1" applyFont="1" applyBorder="1" applyAlignment="1">
      <alignment horizontal="right" shrinkToFit="1"/>
    </xf>
    <xf numFmtId="3" fontId="2" fillId="0" borderId="15" xfId="0" applyNumberFormat="1" applyFont="1" applyBorder="1" applyAlignment="1">
      <alignment horizontal="right" shrinkToFit="1"/>
    </xf>
    <xf numFmtId="3" fontId="2" fillId="0" borderId="17" xfId="0" applyNumberFormat="1" applyFont="1" applyBorder="1" applyAlignment="1">
      <alignment horizontal="right" shrinkToFit="1"/>
    </xf>
    <xf numFmtId="3" fontId="2" fillId="0" borderId="37" xfId="0" applyNumberFormat="1" applyFont="1" applyBorder="1" applyAlignment="1">
      <alignment horizontal="right" shrinkToFit="1"/>
    </xf>
    <xf numFmtId="3" fontId="2" fillId="0" borderId="29" xfId="0" applyNumberFormat="1" applyFont="1" applyBorder="1" applyAlignment="1">
      <alignment horizontal="right" shrinkToFit="1"/>
    </xf>
    <xf numFmtId="3" fontId="2" fillId="0" borderId="30" xfId="0" applyNumberFormat="1" applyFont="1" applyBorder="1" applyAlignment="1">
      <alignment horizontal="right" shrinkToFit="1"/>
    </xf>
    <xf numFmtId="3" fontId="2" fillId="0" borderId="31" xfId="0" applyNumberFormat="1" applyFont="1" applyBorder="1" applyAlignment="1">
      <alignment horizontal="right" shrinkToFit="1"/>
    </xf>
    <xf numFmtId="0" fontId="6" fillId="0" borderId="3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right" vertical="top" shrinkToFit="1"/>
    </xf>
    <xf numFmtId="3" fontId="2" fillId="0" borderId="40" xfId="0" applyNumberFormat="1" applyFont="1" applyFill="1" applyBorder="1" applyAlignment="1">
      <alignment horizontal="right" vertical="top" shrinkToFit="1"/>
    </xf>
    <xf numFmtId="0" fontId="6" fillId="0" borderId="41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shrinkToFit="1"/>
    </xf>
    <xf numFmtId="4" fontId="2" fillId="0" borderId="17" xfId="0" applyNumberFormat="1" applyFont="1" applyBorder="1" applyAlignment="1">
      <alignment horizontal="right" shrinkToFit="1"/>
    </xf>
    <xf numFmtId="4" fontId="2" fillId="0" borderId="13" xfId="0" applyNumberFormat="1" applyFont="1" applyBorder="1" applyAlignment="1">
      <alignment horizontal="right" shrinkToFit="1"/>
    </xf>
    <xf numFmtId="3" fontId="2" fillId="0" borderId="14" xfId="0" applyNumberFormat="1" applyFont="1" applyBorder="1" applyAlignment="1">
      <alignment horizontal="right" shrinkToFit="1"/>
    </xf>
    <xf numFmtId="3" fontId="2" fillId="0" borderId="16" xfId="0" applyNumberFormat="1" applyFont="1" applyBorder="1" applyAlignment="1">
      <alignment horizontal="right" shrinkToFit="1"/>
    </xf>
    <xf numFmtId="3" fontId="2" fillId="0" borderId="19" xfId="0" applyNumberFormat="1" applyFont="1" applyBorder="1" applyAlignment="1">
      <alignment horizontal="right" shrinkToFit="1"/>
    </xf>
    <xf numFmtId="0" fontId="2" fillId="2" borderId="0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2" borderId="2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I%20e%20II%20Memor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_LDO_ANEXO_II_DESPESAS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3"/>
      <sheetName val="Pessoal 2008 X 2009 X 2010"/>
      <sheetName val="FMS-SAMAE"/>
      <sheetName val="Prefa"/>
      <sheetName val="Plan8"/>
      <sheetName val="Plan9"/>
      <sheetName val="Plan11"/>
      <sheetName val="Plan10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>
        <row r="9">
          <cell r="C9">
            <v>100000</v>
          </cell>
        </row>
        <row r="19">
          <cell r="C19">
            <v>10000</v>
          </cell>
        </row>
        <row r="29">
          <cell r="C29">
            <v>5000</v>
          </cell>
        </row>
        <row r="54">
          <cell r="C54">
            <v>21000000</v>
          </cell>
        </row>
      </sheetData>
      <sheetData sheetId="3">
        <row r="23">
          <cell r="C23">
            <v>150000</v>
          </cell>
        </row>
        <row r="60">
          <cell r="C60">
            <v>20000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O 2017"/>
      <sheetName val="Plan2"/>
      <sheetName val="Plan3"/>
    </sheetNames>
    <sheetDataSet>
      <sheetData sheetId="0">
        <row r="12">
          <cell r="F12">
            <v>380000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Planilha_do_Microsoft_Office_Excel_97-20031.xls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topLeftCell="A49" workbookViewId="0">
      <selection activeCell="I56" sqref="I56"/>
    </sheetView>
  </sheetViews>
  <sheetFormatPr defaultRowHeight="15"/>
  <cols>
    <col min="1" max="1" width="24.140625" customWidth="1"/>
    <col min="2" max="2" width="11" customWidth="1"/>
    <col min="3" max="3" width="9.140625" customWidth="1"/>
    <col min="4" max="4" width="9.42578125" customWidth="1"/>
    <col min="7" max="7" width="10.140625" customWidth="1"/>
    <col min="10" max="10" width="7.85546875" customWidth="1"/>
    <col min="13" max="13" width="5.7109375" customWidth="1"/>
  </cols>
  <sheetData>
    <row r="1" spans="1:16" ht="15.75">
      <c r="A1" s="28" t="s">
        <v>22</v>
      </c>
    </row>
    <row r="2" spans="1:16">
      <c r="A2" s="27" t="s">
        <v>29</v>
      </c>
    </row>
    <row r="3" spans="1:16" ht="30" customHeight="1">
      <c r="A3" s="96" t="s">
        <v>28</v>
      </c>
      <c r="B3" s="96"/>
      <c r="C3" s="96"/>
      <c r="D3" s="96"/>
      <c r="E3" s="96"/>
      <c r="F3" s="96"/>
      <c r="G3" s="96"/>
      <c r="H3" s="96"/>
      <c r="I3" s="96"/>
      <c r="J3" s="96"/>
    </row>
    <row r="4" spans="1:16" ht="15.75" thickBot="1">
      <c r="K4" t="s">
        <v>27</v>
      </c>
    </row>
    <row r="5" spans="1:16" ht="15" customHeight="1" thickBot="1">
      <c r="A5" s="102" t="s">
        <v>0</v>
      </c>
      <c r="B5" s="104" t="s">
        <v>26</v>
      </c>
      <c r="C5" s="105"/>
      <c r="D5" s="106"/>
      <c r="E5" s="107" t="s">
        <v>35</v>
      </c>
      <c r="F5" s="108"/>
      <c r="G5" s="109"/>
      <c r="H5" s="97" t="s">
        <v>31</v>
      </c>
      <c r="I5" s="98"/>
      <c r="J5" s="99"/>
      <c r="K5" s="97" t="s">
        <v>30</v>
      </c>
      <c r="L5" s="98"/>
      <c r="M5" s="99"/>
      <c r="N5" s="88"/>
      <c r="O5" s="87"/>
      <c r="P5" s="87"/>
    </row>
    <row r="6" spans="1:16" ht="34.5" customHeight="1" thickBot="1">
      <c r="A6" s="103"/>
      <c r="B6" s="34" t="s">
        <v>3</v>
      </c>
      <c r="C6" s="30" t="s">
        <v>1</v>
      </c>
      <c r="D6" s="48" t="s">
        <v>2</v>
      </c>
      <c r="E6" s="49" t="s">
        <v>3</v>
      </c>
      <c r="F6" s="50" t="s">
        <v>1</v>
      </c>
      <c r="G6" s="51" t="s">
        <v>2</v>
      </c>
      <c r="H6" s="30" t="s">
        <v>3</v>
      </c>
      <c r="I6" s="30" t="s">
        <v>1</v>
      </c>
      <c r="J6" s="35" t="s">
        <v>2</v>
      </c>
      <c r="K6" s="56" t="s">
        <v>3</v>
      </c>
      <c r="L6" s="30" t="s">
        <v>1</v>
      </c>
      <c r="M6" s="35" t="s">
        <v>2</v>
      </c>
      <c r="N6" s="55"/>
      <c r="O6" s="55"/>
      <c r="P6" s="54"/>
    </row>
    <row r="7" spans="1:16">
      <c r="A7" s="37" t="s">
        <v>4</v>
      </c>
      <c r="B7" s="38">
        <v>16176500.970000001</v>
      </c>
      <c r="C7" s="38">
        <v>14813645.576923076</v>
      </c>
      <c r="D7" s="38"/>
      <c r="E7" s="45">
        <v>17550000</v>
      </c>
      <c r="F7" s="38">
        <v>14180390.710000001</v>
      </c>
      <c r="G7" s="38"/>
      <c r="H7" s="45">
        <v>20200000</v>
      </c>
      <c r="I7" s="38">
        <v>18498168.498168498</v>
      </c>
      <c r="J7" s="39"/>
      <c r="K7" s="45">
        <f>'[1]FMS-SAMAE'!$C$54</f>
        <v>21000000</v>
      </c>
      <c r="L7" s="38">
        <f>K7/1.092</f>
        <v>19230769.230769228</v>
      </c>
      <c r="M7" s="39"/>
      <c r="N7" s="53"/>
      <c r="O7" s="53"/>
      <c r="P7" s="53"/>
    </row>
    <row r="8" spans="1:16">
      <c r="A8" s="40" t="s">
        <v>5</v>
      </c>
      <c r="B8" s="36">
        <v>15824420.470000001</v>
      </c>
      <c r="C8" s="36">
        <v>14491227.536630036</v>
      </c>
      <c r="D8" s="36"/>
      <c r="E8" s="46">
        <v>17120000</v>
      </c>
      <c r="F8" s="36">
        <f>F7-172342.06</f>
        <v>14008048.65</v>
      </c>
      <c r="G8" s="36"/>
      <c r="H8" s="46">
        <v>19915000</v>
      </c>
      <c r="I8" s="36">
        <v>18237179.487179484</v>
      </c>
      <c r="J8" s="41"/>
      <c r="K8" s="46">
        <f>K7-'[1]FMS-SAMAE'!$C$9-'[1]FMS-SAMAE'!$C$19-'[1]FMS-SAMAE'!$C$29-[1]Prefa!$C$23-[1]Prefa!$C$60</f>
        <v>20715000</v>
      </c>
      <c r="L8" s="36">
        <f t="shared" ref="L8:L14" si="0">K8/1.092</f>
        <v>18969780.219780218</v>
      </c>
      <c r="M8" s="41"/>
      <c r="N8" s="53"/>
      <c r="O8" s="53"/>
      <c r="P8" s="53"/>
    </row>
    <row r="9" spans="1:16">
      <c r="A9" s="40" t="s">
        <v>6</v>
      </c>
      <c r="B9" s="36">
        <v>15096478.4</v>
      </c>
      <c r="C9" s="36">
        <v>13824613.919413919</v>
      </c>
      <c r="D9" s="36"/>
      <c r="E9" s="46">
        <v>17550000</v>
      </c>
      <c r="F9" s="36">
        <v>14351592.949999999</v>
      </c>
      <c r="G9" s="36"/>
      <c r="H9" s="46">
        <v>20200000</v>
      </c>
      <c r="I9" s="36">
        <v>18498168.498168498</v>
      </c>
      <c r="J9" s="41"/>
      <c r="K9" s="46">
        <v>21000000</v>
      </c>
      <c r="L9" s="36">
        <f t="shared" si="0"/>
        <v>19230769.230769228</v>
      </c>
      <c r="M9" s="41"/>
      <c r="N9" s="53"/>
      <c r="O9" s="53"/>
      <c r="P9" s="53"/>
    </row>
    <row r="10" spans="1:16">
      <c r="A10" s="40" t="s">
        <v>7</v>
      </c>
      <c r="B10" s="36">
        <v>15061580.9</v>
      </c>
      <c r="C10" s="36">
        <v>13792656.501831502</v>
      </c>
      <c r="D10" s="36"/>
      <c r="E10" s="46">
        <v>17294000</v>
      </c>
      <c r="F10" s="36">
        <f>F9-43104.18-145160.4</f>
        <v>14163328.369999999</v>
      </c>
      <c r="G10" s="36"/>
      <c r="H10" s="46">
        <v>19730000</v>
      </c>
      <c r="I10" s="36">
        <v>18067765.567765567</v>
      </c>
      <c r="J10" s="41"/>
      <c r="K10" s="46">
        <f>K9-'[2]LDO 2017'!$F$12</f>
        <v>20620000</v>
      </c>
      <c r="L10" s="36">
        <f t="shared" si="0"/>
        <v>18882783.882783882</v>
      </c>
      <c r="M10" s="41"/>
      <c r="N10" s="53"/>
      <c r="O10" s="53"/>
      <c r="P10" s="53"/>
    </row>
    <row r="11" spans="1:16">
      <c r="A11" s="40" t="s">
        <v>8</v>
      </c>
      <c r="B11" s="36">
        <v>762839.5700000003</v>
      </c>
      <c r="C11" s="36">
        <v>698571.03479853505</v>
      </c>
      <c r="D11" s="36"/>
      <c r="E11" s="46">
        <v>-174000</v>
      </c>
      <c r="F11" s="36">
        <v>-159340.65934065933</v>
      </c>
      <c r="G11" s="36"/>
      <c r="H11" s="46">
        <v>185000</v>
      </c>
      <c r="I11" s="36">
        <v>169413.91941391942</v>
      </c>
      <c r="J11" s="41"/>
      <c r="K11" s="46">
        <f>K8-K10</f>
        <v>95000</v>
      </c>
      <c r="L11" s="36">
        <f t="shared" si="0"/>
        <v>86996.336996336991</v>
      </c>
      <c r="M11" s="41"/>
      <c r="N11" s="53"/>
      <c r="O11" s="53"/>
      <c r="P11" s="53"/>
    </row>
    <row r="12" spans="1:16">
      <c r="A12" s="40" t="s">
        <v>9</v>
      </c>
      <c r="B12" s="36">
        <v>-1986453.74</v>
      </c>
      <c r="C12" s="36">
        <v>-1819096.8315018313</v>
      </c>
      <c r="D12" s="36"/>
      <c r="E12" s="46">
        <v>-880000</v>
      </c>
      <c r="F12" s="36">
        <v>-805860.80586080579</v>
      </c>
      <c r="G12" s="36"/>
      <c r="H12" s="46">
        <v>-600000</v>
      </c>
      <c r="I12" s="36">
        <v>-549450.54945054941</v>
      </c>
      <c r="J12" s="41"/>
      <c r="K12" s="46">
        <v>-600000</v>
      </c>
      <c r="L12" s="36">
        <f t="shared" si="0"/>
        <v>-549450.54945054941</v>
      </c>
      <c r="M12" s="41"/>
      <c r="N12" s="53"/>
      <c r="O12" s="53"/>
      <c r="P12" s="53"/>
    </row>
    <row r="13" spans="1:16">
      <c r="A13" s="40" t="s">
        <v>10</v>
      </c>
      <c r="B13" s="36">
        <v>447105.25</v>
      </c>
      <c r="C13" s="36">
        <v>409437.04212454212</v>
      </c>
      <c r="D13" s="36"/>
      <c r="E13" s="46">
        <v>550000</v>
      </c>
      <c r="F13" s="36">
        <v>301944.84999999998</v>
      </c>
      <c r="G13" s="36"/>
      <c r="H13" s="46">
        <v>350000</v>
      </c>
      <c r="I13" s="36">
        <v>320512.8205128205</v>
      </c>
      <c r="J13" s="41"/>
      <c r="K13" s="46">
        <v>350000</v>
      </c>
      <c r="L13" s="36">
        <f t="shared" si="0"/>
        <v>320512.8205128205</v>
      </c>
      <c r="M13" s="41"/>
      <c r="N13" s="53"/>
      <c r="O13" s="53"/>
      <c r="P13" s="53"/>
    </row>
    <row r="14" spans="1:16" ht="15.75" thickBot="1">
      <c r="A14" s="42" t="s">
        <v>11</v>
      </c>
      <c r="B14" s="43">
        <v>-1698249.59</v>
      </c>
      <c r="C14" s="43">
        <v>-1555173.6172161172</v>
      </c>
      <c r="D14" s="43"/>
      <c r="E14" s="47">
        <v>-80000</v>
      </c>
      <c r="F14" s="43">
        <f>F13-1415445.59</f>
        <v>-1113500.7400000002</v>
      </c>
      <c r="G14" s="43"/>
      <c r="H14" s="47">
        <v>0</v>
      </c>
      <c r="I14" s="43">
        <v>0</v>
      </c>
      <c r="J14" s="44"/>
      <c r="K14" s="47">
        <v>0</v>
      </c>
      <c r="L14" s="43">
        <f t="shared" si="0"/>
        <v>0</v>
      </c>
      <c r="M14" s="44"/>
      <c r="N14" s="53"/>
      <c r="O14" s="53"/>
      <c r="P14" s="53"/>
    </row>
    <row r="15" spans="1:16">
      <c r="K15" s="29"/>
      <c r="L15" s="29"/>
      <c r="M15" s="29"/>
    </row>
    <row r="16" spans="1:16">
      <c r="E16" s="29"/>
    </row>
    <row r="17" spans="1:13" ht="36" customHeight="1">
      <c r="A17" s="95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15.75" thickBot="1"/>
    <row r="19" spans="1:13">
      <c r="A19" s="110" t="s">
        <v>0</v>
      </c>
      <c r="B19" s="112" t="s">
        <v>32</v>
      </c>
      <c r="C19" s="112" t="s">
        <v>12</v>
      </c>
      <c r="D19" s="112" t="s">
        <v>33</v>
      </c>
      <c r="E19" s="112" t="s">
        <v>12</v>
      </c>
      <c r="F19" s="100" t="s">
        <v>13</v>
      </c>
      <c r="G19" s="101"/>
    </row>
    <row r="20" spans="1:13" ht="24" thickBot="1">
      <c r="A20" s="111"/>
      <c r="B20" s="113"/>
      <c r="C20" s="113"/>
      <c r="D20" s="113"/>
      <c r="E20" s="113"/>
      <c r="F20" s="3" t="s">
        <v>14</v>
      </c>
      <c r="G20" s="15" t="s">
        <v>15</v>
      </c>
    </row>
    <row r="21" spans="1:13">
      <c r="A21" s="11" t="s">
        <v>4</v>
      </c>
      <c r="B21" s="45">
        <v>17550000</v>
      </c>
      <c r="C21" s="4"/>
      <c r="D21" s="38">
        <v>14180390.710000001</v>
      </c>
      <c r="E21" s="4"/>
      <c r="F21" s="4">
        <f t="shared" ref="F21:F28" si="1">D21-B21</f>
        <v>-3369609.2899999991</v>
      </c>
      <c r="G21" s="16">
        <f t="shared" ref="G21:G28" si="2">F21/B21%</f>
        <v>-19.200052934472929</v>
      </c>
    </row>
    <row r="22" spans="1:13">
      <c r="A22" s="12" t="s">
        <v>5</v>
      </c>
      <c r="B22" s="46">
        <v>17120000</v>
      </c>
      <c r="C22" s="5"/>
      <c r="D22" s="36">
        <f>D21-172342.06</f>
        <v>14008048.65</v>
      </c>
      <c r="E22" s="5"/>
      <c r="F22" s="5">
        <f t="shared" si="1"/>
        <v>-3111951.3499999996</v>
      </c>
      <c r="G22" s="17">
        <f t="shared" si="2"/>
        <v>-18.177285922897195</v>
      </c>
    </row>
    <row r="23" spans="1:13">
      <c r="A23" s="12" t="s">
        <v>6</v>
      </c>
      <c r="B23" s="46">
        <v>17550000</v>
      </c>
      <c r="C23" s="5"/>
      <c r="D23" s="36">
        <v>14351592.949999999</v>
      </c>
      <c r="E23" s="5"/>
      <c r="F23" s="5">
        <f t="shared" si="1"/>
        <v>-3198407.0500000007</v>
      </c>
      <c r="G23" s="17">
        <f t="shared" si="2"/>
        <v>-18.2245415954416</v>
      </c>
    </row>
    <row r="24" spans="1:13">
      <c r="A24" s="12" t="s">
        <v>16</v>
      </c>
      <c r="B24" s="46">
        <v>17294000</v>
      </c>
      <c r="C24" s="5"/>
      <c r="D24" s="36">
        <f>D23-43104.18-145160.4</f>
        <v>14163328.369999999</v>
      </c>
      <c r="E24" s="5"/>
      <c r="F24" s="5">
        <f t="shared" si="1"/>
        <v>-3130671.6300000008</v>
      </c>
      <c r="G24" s="17">
        <f t="shared" si="2"/>
        <v>-18.102646177865161</v>
      </c>
    </row>
    <row r="25" spans="1:13">
      <c r="A25" s="12" t="s">
        <v>8</v>
      </c>
      <c r="B25" s="46">
        <v>-174000</v>
      </c>
      <c r="C25" s="5"/>
      <c r="D25" s="36">
        <v>-159340.65934065933</v>
      </c>
      <c r="E25" s="5"/>
      <c r="F25" s="5">
        <f t="shared" si="1"/>
        <v>14659.340659340669</v>
      </c>
      <c r="G25" s="17">
        <f t="shared" si="2"/>
        <v>-8.4249084249084305</v>
      </c>
    </row>
    <row r="26" spans="1:13">
      <c r="A26" s="18" t="s">
        <v>9</v>
      </c>
      <c r="B26" s="46">
        <v>-880000</v>
      </c>
      <c r="C26" s="5"/>
      <c r="D26" s="36">
        <v>-805860.80586080579</v>
      </c>
      <c r="E26" s="5"/>
      <c r="F26" s="5">
        <f t="shared" si="1"/>
        <v>74139.194139194209</v>
      </c>
      <c r="G26" s="17">
        <f t="shared" si="2"/>
        <v>-8.4249084249084323</v>
      </c>
    </row>
    <row r="27" spans="1:13">
      <c r="A27" s="18" t="s">
        <v>10</v>
      </c>
      <c r="B27" s="46">
        <v>550000</v>
      </c>
      <c r="C27" s="5"/>
      <c r="D27" s="36">
        <v>301944.84999999998</v>
      </c>
      <c r="E27" s="5"/>
      <c r="F27" s="5">
        <f t="shared" si="1"/>
        <v>-248055.15000000002</v>
      </c>
      <c r="G27" s="17">
        <f t="shared" si="2"/>
        <v>-45.100936363636364</v>
      </c>
    </row>
    <row r="28" spans="1:13" ht="15.75" thickBot="1">
      <c r="A28" s="13" t="s">
        <v>17</v>
      </c>
      <c r="B28" s="47">
        <v>-80000</v>
      </c>
      <c r="C28" s="19"/>
      <c r="D28" s="43">
        <f>D27-1415445.59</f>
        <v>-1113500.7400000002</v>
      </c>
      <c r="E28" s="19"/>
      <c r="F28" s="19">
        <f t="shared" si="1"/>
        <v>-1033500.7400000002</v>
      </c>
      <c r="G28" s="20">
        <f t="shared" si="2"/>
        <v>1291.8759250000003</v>
      </c>
    </row>
    <row r="31" spans="1:13" ht="15.75">
      <c r="A31" s="2"/>
    </row>
    <row r="32" spans="1:13" ht="33" customHeight="1">
      <c r="A32" s="95" t="s">
        <v>18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5.75" thickBot="1"/>
    <row r="34" spans="1:12" ht="15" customHeight="1" thickBot="1">
      <c r="A34" s="89" t="s">
        <v>0</v>
      </c>
      <c r="B34" s="89" t="s">
        <v>19</v>
      </c>
      <c r="C34" s="90"/>
      <c r="D34" s="90"/>
      <c r="E34" s="90"/>
      <c r="F34" s="90"/>
      <c r="G34" s="90"/>
      <c r="H34" s="90"/>
      <c r="I34" s="90"/>
      <c r="J34" s="91"/>
      <c r="K34" s="57"/>
      <c r="L34" s="57"/>
    </row>
    <row r="35" spans="1:12">
      <c r="A35" s="92"/>
      <c r="B35" s="74"/>
      <c r="C35" s="75">
        <v>2014</v>
      </c>
      <c r="D35" s="52"/>
      <c r="E35" s="74">
        <v>2015</v>
      </c>
      <c r="F35" s="76" t="s">
        <v>20</v>
      </c>
      <c r="G35" s="77">
        <v>2016</v>
      </c>
      <c r="H35" s="74" t="s">
        <v>20</v>
      </c>
      <c r="I35" s="80">
        <v>2017</v>
      </c>
      <c r="J35" s="52"/>
      <c r="K35" s="58"/>
      <c r="L35" s="59"/>
    </row>
    <row r="36" spans="1:12">
      <c r="A36" s="40" t="s">
        <v>4</v>
      </c>
      <c r="B36" s="64"/>
      <c r="C36" s="1">
        <v>16176500.970000001</v>
      </c>
      <c r="D36" s="22"/>
      <c r="E36" s="46">
        <v>17550000</v>
      </c>
      <c r="F36" s="7">
        <f t="shared" ref="F36:F43" si="3">(E36-C36)/C36%</f>
        <v>8.4907053295840118</v>
      </c>
      <c r="G36" s="78">
        <v>20200000</v>
      </c>
      <c r="H36" s="81">
        <f t="shared" ref="H36:H43" si="4">(G36-E36)/E36%</f>
        <v>15.0997150997151</v>
      </c>
      <c r="I36" s="46">
        <f>'[1]FMS-SAMAE'!$C$54</f>
        <v>21000000</v>
      </c>
      <c r="J36" s="22">
        <f t="shared" ref="J36:J42" si="5">(I36-G36)/G36%</f>
        <v>3.9603960396039604</v>
      </c>
      <c r="K36" s="60"/>
      <c r="L36" s="61"/>
    </row>
    <row r="37" spans="1:12">
      <c r="A37" s="40" t="s">
        <v>5</v>
      </c>
      <c r="B37" s="64"/>
      <c r="C37" s="1">
        <f>C36-178640-173440.5</f>
        <v>15824420.470000001</v>
      </c>
      <c r="D37" s="22"/>
      <c r="E37" s="46">
        <v>17120000</v>
      </c>
      <c r="F37" s="7">
        <f t="shared" si="3"/>
        <v>8.1872162867269882</v>
      </c>
      <c r="G37" s="78">
        <v>19915000</v>
      </c>
      <c r="H37" s="81">
        <f t="shared" si="4"/>
        <v>16.325934579439252</v>
      </c>
      <c r="I37" s="46">
        <f>I36-'[1]FMS-SAMAE'!$C$9-'[1]FMS-SAMAE'!$C$19-'[1]FMS-SAMAE'!$C$29-[1]Prefa!$C$23-[1]Prefa!$C$60</f>
        <v>20715000</v>
      </c>
      <c r="J37" s="22">
        <f t="shared" si="5"/>
        <v>4.0170725583730853</v>
      </c>
      <c r="K37" s="60"/>
      <c r="L37" s="61"/>
    </row>
    <row r="38" spans="1:12">
      <c r="A38" s="40" t="s">
        <v>6</v>
      </c>
      <c r="B38" s="64"/>
      <c r="C38" s="1">
        <v>15096478.4</v>
      </c>
      <c r="D38" s="22"/>
      <c r="E38" s="46">
        <v>17550000</v>
      </c>
      <c r="F38" s="7">
        <f t="shared" si="3"/>
        <v>16.252277749756523</v>
      </c>
      <c r="G38" s="78">
        <v>20200000</v>
      </c>
      <c r="H38" s="81">
        <f t="shared" si="4"/>
        <v>15.0997150997151</v>
      </c>
      <c r="I38" s="46">
        <v>21000000</v>
      </c>
      <c r="J38" s="22">
        <f t="shared" si="5"/>
        <v>3.9603960396039604</v>
      </c>
      <c r="K38" s="60"/>
      <c r="L38" s="61"/>
    </row>
    <row r="39" spans="1:12">
      <c r="A39" s="40" t="s">
        <v>16</v>
      </c>
      <c r="B39" s="64"/>
      <c r="C39" s="1">
        <f>C38-34897.5</f>
        <v>15061580.9</v>
      </c>
      <c r="D39" s="22"/>
      <c r="E39" s="46">
        <v>17294000</v>
      </c>
      <c r="F39" s="7">
        <f t="shared" si="3"/>
        <v>14.821944089547728</v>
      </c>
      <c r="G39" s="78">
        <v>19730000</v>
      </c>
      <c r="H39" s="81">
        <f t="shared" si="4"/>
        <v>14.085810107551753</v>
      </c>
      <c r="I39" s="46">
        <f>I38-'[2]LDO 2017'!$F$12</f>
        <v>20620000</v>
      </c>
      <c r="J39" s="22">
        <f t="shared" si="5"/>
        <v>4.5108971109984797</v>
      </c>
      <c r="K39" s="60"/>
      <c r="L39" s="61"/>
    </row>
    <row r="40" spans="1:12">
      <c r="A40" s="40" t="s">
        <v>8</v>
      </c>
      <c r="B40" s="64"/>
      <c r="C40" s="1">
        <f>C37-C39</f>
        <v>762839.5700000003</v>
      </c>
      <c r="D40" s="22"/>
      <c r="E40" s="46">
        <v>-174000</v>
      </c>
      <c r="F40" s="7">
        <f t="shared" si="3"/>
        <v>-122.80951419444588</v>
      </c>
      <c r="G40" s="78">
        <v>185000</v>
      </c>
      <c r="H40" s="81">
        <f t="shared" si="4"/>
        <v>-206.32183908045977</v>
      </c>
      <c r="I40" s="46">
        <f>I37-I39</f>
        <v>95000</v>
      </c>
      <c r="J40" s="22">
        <f t="shared" si="5"/>
        <v>-48.648648648648646</v>
      </c>
      <c r="K40" s="60"/>
      <c r="L40" s="61"/>
    </row>
    <row r="41" spans="1:12">
      <c r="A41" s="63" t="s">
        <v>9</v>
      </c>
      <c r="B41" s="64"/>
      <c r="C41" s="1">
        <v>-1986453.74</v>
      </c>
      <c r="D41" s="22"/>
      <c r="E41" s="46">
        <v>-880000</v>
      </c>
      <c r="F41" s="7">
        <f t="shared" si="3"/>
        <v>-55.699950002359479</v>
      </c>
      <c r="G41" s="78">
        <v>-600000</v>
      </c>
      <c r="H41" s="81">
        <f t="shared" si="4"/>
        <v>-31.818181818181817</v>
      </c>
      <c r="I41" s="46">
        <v>-600000</v>
      </c>
      <c r="J41" s="22">
        <f t="shared" si="5"/>
        <v>0</v>
      </c>
      <c r="K41" s="60"/>
      <c r="L41" s="61"/>
    </row>
    <row r="42" spans="1:12">
      <c r="A42" s="63" t="s">
        <v>10</v>
      </c>
      <c r="B42" s="64"/>
      <c r="C42" s="1">
        <v>447105.25</v>
      </c>
      <c r="D42" s="22"/>
      <c r="E42" s="46">
        <v>550000</v>
      </c>
      <c r="F42" s="7">
        <f t="shared" si="3"/>
        <v>23.013540995101266</v>
      </c>
      <c r="G42" s="78">
        <v>350000</v>
      </c>
      <c r="H42" s="81">
        <f t="shared" si="4"/>
        <v>-36.363636363636367</v>
      </c>
      <c r="I42" s="46">
        <v>350000</v>
      </c>
      <c r="J42" s="22">
        <f t="shared" si="5"/>
        <v>0</v>
      </c>
      <c r="K42" s="60"/>
      <c r="L42" s="61"/>
    </row>
    <row r="43" spans="1:12" ht="15.75" thickBot="1">
      <c r="A43" s="42" t="s">
        <v>17</v>
      </c>
      <c r="B43" s="65"/>
      <c r="C43" s="14">
        <v>-1698249.59</v>
      </c>
      <c r="D43" s="24"/>
      <c r="E43" s="47">
        <v>-80000</v>
      </c>
      <c r="F43" s="23">
        <f t="shared" si="3"/>
        <v>-95.289267227204206</v>
      </c>
      <c r="G43" s="79">
        <v>0</v>
      </c>
      <c r="H43" s="82">
        <f t="shared" si="4"/>
        <v>-100</v>
      </c>
      <c r="I43" s="47">
        <v>0</v>
      </c>
      <c r="J43" s="24">
        <v>100</v>
      </c>
      <c r="K43" s="60"/>
      <c r="L43" s="61"/>
    </row>
    <row r="44" spans="1:12" ht="15.75" thickBot="1">
      <c r="A44" s="8"/>
      <c r="K44" s="26"/>
    </row>
    <row r="45" spans="1:12" ht="15" customHeight="1" thickBot="1">
      <c r="A45" s="93" t="s">
        <v>0</v>
      </c>
      <c r="B45" s="89" t="s">
        <v>21</v>
      </c>
      <c r="C45" s="90"/>
      <c r="D45" s="90"/>
      <c r="E45" s="90"/>
      <c r="F45" s="90"/>
      <c r="G45" s="90"/>
      <c r="H45" s="90"/>
      <c r="I45" s="90"/>
      <c r="J45" s="91"/>
      <c r="K45" s="57"/>
      <c r="L45" s="57"/>
    </row>
    <row r="46" spans="1:12">
      <c r="A46" s="94"/>
      <c r="B46" s="74"/>
      <c r="C46" s="80">
        <v>2014</v>
      </c>
      <c r="D46" s="52"/>
      <c r="E46" s="74">
        <v>2015</v>
      </c>
      <c r="F46" s="76" t="s">
        <v>20</v>
      </c>
      <c r="G46" s="52">
        <v>2016</v>
      </c>
      <c r="H46" s="74" t="s">
        <v>20</v>
      </c>
      <c r="I46" s="80">
        <v>2017</v>
      </c>
      <c r="J46" s="52" t="s">
        <v>20</v>
      </c>
      <c r="K46" s="59"/>
      <c r="L46" s="59"/>
    </row>
    <row r="47" spans="1:12">
      <c r="A47" s="62" t="s">
        <v>4</v>
      </c>
      <c r="B47" s="70"/>
      <c r="C47" s="66">
        <f>C36/1.092</f>
        <v>14813645.576923076</v>
      </c>
      <c r="D47" s="31"/>
      <c r="E47" s="67">
        <f t="shared" ref="E47:E54" si="6">E36/1.092</f>
        <v>16071428.571428571</v>
      </c>
      <c r="F47" s="6">
        <f t="shared" ref="F47:F54" si="7">(E47-C47)/C47%</f>
        <v>8.4907053295840189</v>
      </c>
      <c r="G47" s="84">
        <f t="shared" ref="G47:G54" si="8">G36/1.092</f>
        <v>18498168.498168498</v>
      </c>
      <c r="H47" s="83">
        <f t="shared" ref="H47:H54" si="9">(G47-E47)/E47%</f>
        <v>15.099715099715104</v>
      </c>
      <c r="I47" s="9">
        <f t="shared" ref="I47:I54" si="10">I36/1.092</f>
        <v>19230769.230769228</v>
      </c>
      <c r="J47" s="21">
        <f t="shared" ref="J47:J53" si="11">(I47-G47)/G47%</f>
        <v>3.9603960396039457</v>
      </c>
      <c r="K47" s="66"/>
      <c r="L47" s="61"/>
    </row>
    <row r="48" spans="1:12">
      <c r="A48" s="40" t="s">
        <v>5</v>
      </c>
      <c r="B48" s="71"/>
      <c r="C48" s="66">
        <f t="shared" ref="C48:C54" si="12">C37/1.092</f>
        <v>14491227.536630036</v>
      </c>
      <c r="D48" s="32"/>
      <c r="E48" s="68">
        <f t="shared" si="6"/>
        <v>15677655.677655676</v>
      </c>
      <c r="F48" s="7">
        <f t="shared" si="7"/>
        <v>8.1872162867269846</v>
      </c>
      <c r="G48" s="85">
        <f t="shared" si="8"/>
        <v>18237179.487179484</v>
      </c>
      <c r="H48" s="81">
        <f t="shared" si="9"/>
        <v>16.325934579439242</v>
      </c>
      <c r="I48" s="10">
        <f t="shared" si="10"/>
        <v>18969780.219780218</v>
      </c>
      <c r="J48" s="22">
        <f t="shared" si="11"/>
        <v>4.0170725583730915</v>
      </c>
      <c r="K48" s="66"/>
      <c r="L48" s="61"/>
    </row>
    <row r="49" spans="1:12">
      <c r="A49" s="40" t="s">
        <v>6</v>
      </c>
      <c r="B49" s="71"/>
      <c r="C49" s="66">
        <f t="shared" si="12"/>
        <v>13824613.919413919</v>
      </c>
      <c r="D49" s="32"/>
      <c r="E49" s="68">
        <f t="shared" si="6"/>
        <v>16071428.571428571</v>
      </c>
      <c r="F49" s="7">
        <f t="shared" si="7"/>
        <v>16.252277749756527</v>
      </c>
      <c r="G49" s="85">
        <f t="shared" si="8"/>
        <v>18498168.498168498</v>
      </c>
      <c r="H49" s="81">
        <f t="shared" si="9"/>
        <v>15.099715099715104</v>
      </c>
      <c r="I49" s="10">
        <f t="shared" si="10"/>
        <v>19230769.230769228</v>
      </c>
      <c r="J49" s="22">
        <f t="shared" si="11"/>
        <v>3.9603960396039457</v>
      </c>
      <c r="K49" s="66"/>
      <c r="L49" s="61"/>
    </row>
    <row r="50" spans="1:12">
      <c r="A50" s="40" t="s">
        <v>16</v>
      </c>
      <c r="B50" s="71"/>
      <c r="C50" s="66">
        <f t="shared" si="12"/>
        <v>13792656.501831502</v>
      </c>
      <c r="D50" s="32"/>
      <c r="E50" s="68">
        <f t="shared" si="6"/>
        <v>15836996.336996336</v>
      </c>
      <c r="F50" s="7">
        <f t="shared" si="7"/>
        <v>14.821944089547722</v>
      </c>
      <c r="G50" s="85">
        <f t="shared" si="8"/>
        <v>18067765.567765567</v>
      </c>
      <c r="H50" s="81">
        <f t="shared" si="9"/>
        <v>14.085810107551762</v>
      </c>
      <c r="I50" s="10">
        <f t="shared" si="10"/>
        <v>18882783.882783882</v>
      </c>
      <c r="J50" s="22">
        <f t="shared" si="11"/>
        <v>4.5108971109984788</v>
      </c>
      <c r="K50" s="66"/>
      <c r="L50" s="61"/>
    </row>
    <row r="51" spans="1:12">
      <c r="A51" s="40" t="s">
        <v>8</v>
      </c>
      <c r="B51" s="71"/>
      <c r="C51" s="66">
        <f t="shared" si="12"/>
        <v>698571.03479853505</v>
      </c>
      <c r="D51" s="32"/>
      <c r="E51" s="68">
        <f t="shared" si="6"/>
        <v>-159340.65934065933</v>
      </c>
      <c r="F51" s="7">
        <f t="shared" si="7"/>
        <v>-122.8095141944459</v>
      </c>
      <c r="G51" s="85">
        <f t="shared" si="8"/>
        <v>169413.91941391942</v>
      </c>
      <c r="H51" s="81">
        <f t="shared" si="9"/>
        <v>-206.32183908045974</v>
      </c>
      <c r="I51" s="10">
        <f t="shared" si="10"/>
        <v>86996.336996336991</v>
      </c>
      <c r="J51" s="22">
        <f t="shared" si="11"/>
        <v>-48.648648648648653</v>
      </c>
      <c r="K51" s="66"/>
      <c r="L51" s="61"/>
    </row>
    <row r="52" spans="1:12">
      <c r="A52" s="63" t="s">
        <v>9</v>
      </c>
      <c r="B52" s="71"/>
      <c r="C52" s="66">
        <f t="shared" si="12"/>
        <v>-1819096.8315018313</v>
      </c>
      <c r="D52" s="32"/>
      <c r="E52" s="68">
        <f t="shared" si="6"/>
        <v>-805860.80586080579</v>
      </c>
      <c r="F52" s="7">
        <f t="shared" si="7"/>
        <v>-55.699950002359486</v>
      </c>
      <c r="G52" s="85">
        <f t="shared" si="8"/>
        <v>-549450.54945054941</v>
      </c>
      <c r="H52" s="81">
        <f t="shared" si="9"/>
        <v>-31.818181818181817</v>
      </c>
      <c r="I52" s="10">
        <f t="shared" si="10"/>
        <v>-549450.54945054941</v>
      </c>
      <c r="J52" s="22">
        <f t="shared" si="11"/>
        <v>0</v>
      </c>
      <c r="K52" s="66"/>
      <c r="L52" s="61"/>
    </row>
    <row r="53" spans="1:12">
      <c r="A53" s="63" t="s">
        <v>10</v>
      </c>
      <c r="B53" s="71"/>
      <c r="C53" s="66">
        <f t="shared" si="12"/>
        <v>409437.04212454212</v>
      </c>
      <c r="D53" s="32"/>
      <c r="E53" s="68">
        <f t="shared" si="6"/>
        <v>503663.00366300362</v>
      </c>
      <c r="F53" s="7">
        <f t="shared" si="7"/>
        <v>23.013540995101256</v>
      </c>
      <c r="G53" s="85">
        <f t="shared" si="8"/>
        <v>320512.8205128205</v>
      </c>
      <c r="H53" s="81">
        <f t="shared" si="9"/>
        <v>-36.36363636363636</v>
      </c>
      <c r="I53" s="10">
        <f t="shared" si="10"/>
        <v>320512.8205128205</v>
      </c>
      <c r="J53" s="22">
        <f t="shared" si="11"/>
        <v>0</v>
      </c>
      <c r="K53" s="66"/>
      <c r="L53" s="61"/>
    </row>
    <row r="54" spans="1:12" ht="15.75" thickBot="1">
      <c r="A54" s="42" t="s">
        <v>17</v>
      </c>
      <c r="B54" s="72"/>
      <c r="C54" s="73">
        <f t="shared" si="12"/>
        <v>-1555173.6172161172</v>
      </c>
      <c r="D54" s="33"/>
      <c r="E54" s="69">
        <f t="shared" si="6"/>
        <v>-73260.073260073259</v>
      </c>
      <c r="F54" s="23">
        <f t="shared" si="7"/>
        <v>-95.289267227204206</v>
      </c>
      <c r="G54" s="86">
        <f t="shared" si="8"/>
        <v>0</v>
      </c>
      <c r="H54" s="82">
        <f t="shared" si="9"/>
        <v>-100</v>
      </c>
      <c r="I54" s="25">
        <f t="shared" si="10"/>
        <v>0</v>
      </c>
      <c r="J54" s="24">
        <v>0</v>
      </c>
      <c r="K54" s="66"/>
      <c r="L54" s="61"/>
    </row>
    <row r="56" spans="1:12">
      <c r="G56" t="s">
        <v>37</v>
      </c>
      <c r="H56" t="s">
        <v>36</v>
      </c>
    </row>
    <row r="57" spans="1:12">
      <c r="G57" t="s">
        <v>25</v>
      </c>
    </row>
    <row r="58" spans="1:12">
      <c r="H58" s="27" t="s">
        <v>23</v>
      </c>
    </row>
    <row r="59" spans="1:12">
      <c r="H59" s="27" t="s">
        <v>24</v>
      </c>
    </row>
  </sheetData>
  <mergeCells count="18">
    <mergeCell ref="A3:J3"/>
    <mergeCell ref="K5:M5"/>
    <mergeCell ref="F19:G19"/>
    <mergeCell ref="A5:A6"/>
    <mergeCell ref="B5:D5"/>
    <mergeCell ref="E5:G5"/>
    <mergeCell ref="H5:J5"/>
    <mergeCell ref="A19:A20"/>
    <mergeCell ref="B19:B20"/>
    <mergeCell ref="C19:C20"/>
    <mergeCell ref="D19:D20"/>
    <mergeCell ref="E19:E20"/>
    <mergeCell ref="A17:M17"/>
    <mergeCell ref="B34:J34"/>
    <mergeCell ref="B45:J45"/>
    <mergeCell ref="A34:A35"/>
    <mergeCell ref="A45:A46"/>
    <mergeCell ref="A32:L32"/>
  </mergeCells>
  <pageMargins left="0.7" right="0.51181102362204722" top="0.86" bottom="0.67" header="0.31496062992125984" footer="0.31496062992125984"/>
  <pageSetup paperSize="9" orientation="landscape" r:id="rId1"/>
  <legacyDrawing r:id="rId2"/>
  <oleObjects>
    <oleObject progId="Excel.Shee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Metas Anuais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2016-09-12T12:18:14Z</cp:lastPrinted>
  <dcterms:created xsi:type="dcterms:W3CDTF">2013-07-16T13:17:55Z</dcterms:created>
  <dcterms:modified xsi:type="dcterms:W3CDTF">2016-09-12T12:18:31Z</dcterms:modified>
</cp:coreProperties>
</file>