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OMAR\Documents\Gabriel\AUDITOR\TIMBÉ DO SUL\LDO2016\"/>
    </mc:Choice>
  </mc:AlternateContent>
  <bookViews>
    <workbookView xWindow="0" yWindow="0" windowWidth="18960" windowHeight="8895"/>
  </bookViews>
  <sheets>
    <sheet name="Metas Anuais" sheetId="1" r:id="rId1"/>
    <sheet name="Plan2" sheetId="2" r:id="rId2"/>
    <sheet name="Plan3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K10" i="1" l="1"/>
  <c r="K7" i="1"/>
  <c r="K8" i="1" s="1"/>
  <c r="I14" i="1" l="1"/>
  <c r="I13" i="1"/>
  <c r="I12" i="1"/>
  <c r="I11" i="1"/>
  <c r="I10" i="1"/>
  <c r="I9" i="1"/>
  <c r="I8" i="1"/>
  <c r="I7" i="1"/>
  <c r="F14" i="1"/>
  <c r="F13" i="1"/>
  <c r="F12" i="1"/>
  <c r="F11" i="1"/>
  <c r="F10" i="1"/>
  <c r="G10" i="1" s="1"/>
  <c r="F9" i="1"/>
  <c r="F8" i="1"/>
  <c r="F7" i="1"/>
  <c r="C14" i="1"/>
  <c r="C13" i="1"/>
  <c r="C12" i="1"/>
  <c r="C11" i="1"/>
  <c r="C10" i="1"/>
  <c r="C9" i="1"/>
  <c r="C8" i="1"/>
  <c r="C7" i="1"/>
  <c r="L14" i="1"/>
  <c r="L13" i="1"/>
  <c r="L12" i="1"/>
  <c r="L9" i="1"/>
  <c r="L7" i="1"/>
  <c r="G14" i="1"/>
  <c r="G13" i="1"/>
  <c r="G12" i="1"/>
  <c r="G9" i="1"/>
  <c r="G7" i="1"/>
  <c r="E10" i="1"/>
  <c r="E8" i="1"/>
  <c r="E11" i="1" s="1"/>
  <c r="H10" i="1" l="1"/>
  <c r="I39" i="1" s="1"/>
  <c r="C40" i="1"/>
  <c r="G39" i="1"/>
  <c r="G37" i="1"/>
  <c r="G40" i="1" s="1"/>
  <c r="D25" i="1"/>
  <c r="D24" i="1"/>
  <c r="D22" i="1"/>
  <c r="G8" i="1"/>
  <c r="I43" i="1"/>
  <c r="I42" i="1"/>
  <c r="I41" i="1"/>
  <c r="I38" i="1"/>
  <c r="H7" i="1"/>
  <c r="I36" i="1" s="1"/>
  <c r="B11" i="1"/>
  <c r="G11" i="1" l="1"/>
  <c r="H8" i="1"/>
  <c r="I37" i="1" s="1"/>
  <c r="H11" i="1"/>
  <c r="I40" i="1" l="1"/>
  <c r="K43" i="1"/>
  <c r="K42" i="1"/>
  <c r="K41" i="1"/>
  <c r="K38" i="1"/>
  <c r="K36" i="1"/>
  <c r="K39" i="1" l="1"/>
  <c r="L10" i="1"/>
  <c r="K37" i="1"/>
  <c r="K48" i="1" s="1"/>
  <c r="L8" i="1"/>
  <c r="G54" i="1"/>
  <c r="G53" i="1"/>
  <c r="G52" i="1"/>
  <c r="G51" i="1"/>
  <c r="G50" i="1"/>
  <c r="G49" i="1"/>
  <c r="G48" i="1"/>
  <c r="G47" i="1"/>
  <c r="E54" i="1"/>
  <c r="E53" i="1"/>
  <c r="E52" i="1"/>
  <c r="E51" i="1"/>
  <c r="E49" i="1"/>
  <c r="E48" i="1"/>
  <c r="E47" i="1"/>
  <c r="C54" i="1"/>
  <c r="C53" i="1"/>
  <c r="C52" i="1"/>
  <c r="C51" i="1"/>
  <c r="C50" i="1"/>
  <c r="C49" i="1"/>
  <c r="C48" i="1"/>
  <c r="C47" i="1"/>
  <c r="I50" i="1"/>
  <c r="H39" i="1"/>
  <c r="E39" i="1"/>
  <c r="E50" i="1" s="1"/>
  <c r="E37" i="1"/>
  <c r="E40" i="1" s="1"/>
  <c r="F36" i="1"/>
  <c r="H36" i="1"/>
  <c r="F38" i="1"/>
  <c r="H38" i="1"/>
  <c r="F39" i="1"/>
  <c r="F41" i="1"/>
  <c r="H41" i="1"/>
  <c r="F42" i="1"/>
  <c r="H42" i="1"/>
  <c r="F43" i="1"/>
  <c r="H43" i="1"/>
  <c r="I49" i="1"/>
  <c r="L36" i="1"/>
  <c r="F22" i="1"/>
  <c r="G22" i="1" s="1"/>
  <c r="K54" i="1"/>
  <c r="I54" i="1"/>
  <c r="K53" i="1"/>
  <c r="I53" i="1"/>
  <c r="K52" i="1"/>
  <c r="I52" i="1"/>
  <c r="K49" i="1"/>
  <c r="K47" i="1"/>
  <c r="I47" i="1"/>
  <c r="L42" i="1"/>
  <c r="J42" i="1"/>
  <c r="L41" i="1"/>
  <c r="J41" i="1"/>
  <c r="F28" i="1"/>
  <c r="G28" i="1" s="1"/>
  <c r="F27" i="1"/>
  <c r="G27" i="1" s="1"/>
  <c r="F26" i="1"/>
  <c r="G26" i="1" s="1"/>
  <c r="F23" i="1"/>
  <c r="G23" i="1" s="1"/>
  <c r="F21" i="1"/>
  <c r="G21" i="1" s="1"/>
  <c r="H37" i="1" l="1"/>
  <c r="F37" i="1"/>
  <c r="F40" i="1"/>
  <c r="H40" i="1"/>
  <c r="J38" i="1"/>
  <c r="J36" i="1"/>
  <c r="L38" i="1"/>
  <c r="L49" i="1"/>
  <c r="J52" i="1"/>
  <c r="F47" i="1"/>
  <c r="H52" i="1"/>
  <c r="H54" i="1"/>
  <c r="H48" i="1"/>
  <c r="J37" i="1"/>
  <c r="J47" i="1"/>
  <c r="L39" i="1"/>
  <c r="L53" i="1"/>
  <c r="J39" i="1"/>
  <c r="H50" i="1"/>
  <c r="F48" i="1"/>
  <c r="H49" i="1"/>
  <c r="F54" i="1"/>
  <c r="F52" i="1"/>
  <c r="K11" i="1"/>
  <c r="L11" i="1" s="1"/>
  <c r="F24" i="1"/>
  <c r="G24" i="1" s="1"/>
  <c r="K50" i="1"/>
  <c r="L50" i="1" s="1"/>
  <c r="F50" i="1"/>
  <c r="L52" i="1"/>
  <c r="H53" i="1"/>
  <c r="L47" i="1"/>
  <c r="I48" i="1"/>
  <c r="J49" i="1"/>
  <c r="F53" i="1"/>
  <c r="L37" i="1"/>
  <c r="H47" i="1"/>
  <c r="F49" i="1"/>
  <c r="J53" i="1"/>
  <c r="K40" i="1" l="1"/>
  <c r="L40" i="1" s="1"/>
  <c r="J50" i="1"/>
  <c r="H51" i="1"/>
  <c r="J48" i="1"/>
  <c r="F51" i="1"/>
  <c r="L48" i="1"/>
  <c r="F25" i="1"/>
  <c r="G25" i="1" s="1"/>
  <c r="K51" i="1" l="1"/>
  <c r="I51" i="1"/>
  <c r="J40" i="1"/>
  <c r="L51" i="1" l="1"/>
  <c r="J51" i="1"/>
</calcChain>
</file>

<file path=xl/sharedStrings.xml><?xml version="1.0" encoding="utf-8"?>
<sst xmlns="http://schemas.openxmlformats.org/spreadsheetml/2006/main" count="78" uniqueCount="38">
  <si>
    <t>ESPECIFICAÇÃO</t>
  </si>
  <si>
    <t>Valor Constante</t>
  </si>
  <si>
    <t>% PIB  (NA)</t>
  </si>
  <si>
    <t>Valor Corrente (b)</t>
  </si>
  <si>
    <t>Valor Corrente</t>
  </si>
  <si>
    <t>Receita Total</t>
  </si>
  <si>
    <t>Receita Não-Financeira (I)</t>
  </si>
  <si>
    <t>Despesa Total</t>
  </si>
  <si>
    <t>Despesa Não-Financeira(II)</t>
  </si>
  <si>
    <t>Resultado Primário (I-II)</t>
  </si>
  <si>
    <t>Resultado Nominal</t>
  </si>
  <si>
    <t>Dívida Pública Consolidada</t>
  </si>
  <si>
    <t>Dívida Consolidada Líquida</t>
  </si>
  <si>
    <t>AMF – Demonstrativo I – Metas Anuais</t>
  </si>
  <si>
    <t>% PIB (NA)</t>
  </si>
  <si>
    <t>VARIAÇÃO</t>
  </si>
  <si>
    <t>Valor   (c)=(b-a)</t>
  </si>
  <si>
    <t>%      (c/a)x100</t>
  </si>
  <si>
    <t>Despesa Não-Financeira (II)</t>
  </si>
  <si>
    <t>Diívida Consolidada Líquida</t>
  </si>
  <si>
    <t>Demonstrativo III – Das Metas Fiscais Atuais Comparadas com as Fixadas nos Três Exercícios Anteriores</t>
  </si>
  <si>
    <t>Valores a Preços Correntes</t>
  </si>
  <si>
    <t>%</t>
  </si>
  <si>
    <t>Valores a Preços Constantes</t>
  </si>
  <si>
    <t>MUNICÍPIO DE TIMBÉ DO SUL</t>
  </si>
  <si>
    <t>ECLAIR ALVES COELHO</t>
  </si>
  <si>
    <t xml:space="preserve">       Prefeito Municipal</t>
  </si>
  <si>
    <t>2013 (Realizado)</t>
  </si>
  <si>
    <t xml:space="preserve"> </t>
  </si>
  <si>
    <t>LEI DE DIRETRIZES ORÇAMENTÁRIAS PARA 2016</t>
  </si>
  <si>
    <t>2014 (Realizado)</t>
  </si>
  <si>
    <t>2015 (Orçado)</t>
  </si>
  <si>
    <t>2016 (Estimado)</t>
  </si>
  <si>
    <t>Metas Previstas em 2014 (a)</t>
  </si>
  <si>
    <t>Metas realizadas em 2014 (b)</t>
  </si>
  <si>
    <t>Timbé do Sul, agosto de 2015.</t>
  </si>
  <si>
    <t>Em 1,00 Reais</t>
  </si>
  <si>
    <r>
      <t xml:space="preserve">Demonstrativo II – Avaliação do Cumprimento das metas Fiscais do Exercício Anterior </t>
    </r>
    <r>
      <rPr>
        <sz val="8"/>
        <color theme="1"/>
        <rFont val="Arial"/>
        <family val="2"/>
      </rPr>
      <t>(último exercício encerrado 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</si>
</sst>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3" fontId="2" fillId="0" borderId="4" xfId="0" applyNumberFormat="1" applyFont="1" applyBorder="1" applyAlignment="1">
      <alignment horizontal="right" vertical="top" shrinkToFit="1"/>
    </xf>
    <xf numFmtId="3" fontId="2" fillId="0" borderId="6" xfId="0" applyNumberFormat="1" applyFont="1" applyBorder="1" applyAlignment="1">
      <alignment horizontal="right" vertical="top" shrinkToFit="1"/>
    </xf>
    <xf numFmtId="3" fontId="2" fillId="2" borderId="6" xfId="0" applyNumberFormat="1" applyFont="1" applyFill="1" applyBorder="1" applyAlignment="1">
      <alignment horizontal="right" vertical="top" shrinkToFit="1"/>
    </xf>
    <xf numFmtId="3" fontId="2" fillId="0" borderId="6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right" vertical="top" shrinkToFit="1"/>
    </xf>
    <xf numFmtId="3" fontId="2" fillId="0" borderId="4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3" fillId="0" borderId="0" xfId="0" applyFont="1" applyAlignment="1"/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shrinkToFit="1"/>
    </xf>
    <xf numFmtId="4" fontId="2" fillId="0" borderId="6" xfId="0" applyNumberFormat="1" applyFont="1" applyBorder="1" applyAlignment="1">
      <alignment horizontal="right" shrinkToFit="1"/>
    </xf>
    <xf numFmtId="0" fontId="0" fillId="0" borderId="0" xfId="0" applyAlignment="1">
      <alignment shrinkToFit="1"/>
    </xf>
    <xf numFmtId="3" fontId="2" fillId="0" borderId="4" xfId="0" applyNumberFormat="1" applyFont="1" applyBorder="1" applyAlignment="1">
      <alignment horizontal="right" shrinkToFit="1"/>
    </xf>
    <xf numFmtId="3" fontId="2" fillId="0" borderId="6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shrinkToFit="1"/>
    </xf>
    <xf numFmtId="0" fontId="2" fillId="0" borderId="18" xfId="0" applyFont="1" applyBorder="1" applyAlignment="1">
      <alignment vertical="top" shrinkToFit="1"/>
    </xf>
    <xf numFmtId="0" fontId="2" fillId="0" borderId="20" xfId="0" applyFont="1" applyFill="1" applyBorder="1" applyAlignment="1">
      <alignment vertical="top" shrinkToFit="1"/>
    </xf>
    <xf numFmtId="3" fontId="2" fillId="0" borderId="21" xfId="0" applyNumberFormat="1" applyFont="1" applyBorder="1" applyAlignment="1">
      <alignment horizontal="right" vertical="top" shrinkToFit="1"/>
    </xf>
    <xf numFmtId="3" fontId="2" fillId="0" borderId="21" xfId="0" applyNumberFormat="1" applyFont="1" applyFill="1" applyBorder="1" applyAlignment="1">
      <alignment horizontal="right" vertical="top" shrinkToFit="1"/>
    </xf>
    <xf numFmtId="0" fontId="6" fillId="0" borderId="15" xfId="0" applyFont="1" applyBorder="1" applyAlignment="1">
      <alignment horizontal="center" vertical="center" wrapText="1"/>
    </xf>
    <xf numFmtId="164" fontId="2" fillId="0" borderId="17" xfId="1" applyNumberFormat="1" applyFont="1" applyBorder="1" applyAlignment="1">
      <alignment horizontal="center" vertical="top" wrapText="1"/>
    </xf>
    <xf numFmtId="164" fontId="2" fillId="0" borderId="19" xfId="1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shrinkToFit="1"/>
    </xf>
    <xf numFmtId="3" fontId="2" fillId="0" borderId="21" xfId="0" applyNumberFormat="1" applyFont="1" applyBorder="1" applyAlignment="1">
      <alignment horizontal="right" vertical="top" wrapText="1"/>
    </xf>
    <xf numFmtId="164" fontId="2" fillId="0" borderId="23" xfId="1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shrinkToFit="1"/>
    </xf>
    <xf numFmtId="4" fontId="2" fillId="0" borderId="19" xfId="0" applyNumberFormat="1" applyFont="1" applyBorder="1" applyAlignment="1">
      <alignment horizontal="right" shrinkToFit="1"/>
    </xf>
    <xf numFmtId="4" fontId="2" fillId="0" borderId="21" xfId="0" applyNumberFormat="1" applyFont="1" applyBorder="1" applyAlignment="1">
      <alignment horizontal="right" shrinkToFit="1"/>
    </xf>
    <xf numFmtId="3" fontId="2" fillId="2" borderId="21" xfId="0" applyNumberFormat="1" applyFont="1" applyFill="1" applyBorder="1" applyAlignment="1">
      <alignment horizontal="right" vertical="top" shrinkToFit="1"/>
    </xf>
    <xf numFmtId="4" fontId="2" fillId="0" borderId="23" xfId="0" applyNumberFormat="1" applyFont="1" applyBorder="1" applyAlignment="1">
      <alignment horizontal="right" shrinkToFit="1"/>
    </xf>
    <xf numFmtId="3" fontId="2" fillId="0" borderId="21" xfId="0" applyNumberFormat="1" applyFont="1" applyBorder="1" applyAlignment="1">
      <alignment horizontal="right" shrinkToFit="1"/>
    </xf>
    <xf numFmtId="3" fontId="2" fillId="2" borderId="4" xfId="0" applyNumberFormat="1" applyFont="1" applyFill="1" applyBorder="1" applyAlignment="1">
      <alignment horizontal="right" vertical="top" shrinkToFit="1"/>
    </xf>
    <xf numFmtId="0" fontId="0" fillId="2" borderId="0" xfId="0" applyFill="1"/>
    <xf numFmtId="0" fontId="8" fillId="0" borderId="0" xfId="0" applyFont="1"/>
    <xf numFmtId="0" fontId="9" fillId="0" borderId="0" xfId="0" applyFont="1"/>
    <xf numFmtId="3" fontId="0" fillId="0" borderId="0" xfId="0" applyNumberFormat="1"/>
    <xf numFmtId="0" fontId="2" fillId="0" borderId="25" xfId="0" applyFont="1" applyFill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right" shrinkToFit="1"/>
    </xf>
    <xf numFmtId="4" fontId="2" fillId="0" borderId="7" xfId="0" applyNumberFormat="1" applyFont="1" applyBorder="1" applyAlignment="1">
      <alignment horizontal="right" shrinkToFit="1"/>
    </xf>
    <xf numFmtId="4" fontId="2" fillId="0" borderId="22" xfId="0" applyNumberFormat="1" applyFont="1" applyBorder="1" applyAlignment="1">
      <alignment horizontal="right" shrinkToFit="1"/>
    </xf>
    <xf numFmtId="4" fontId="2" fillId="0" borderId="26" xfId="0" applyNumberFormat="1" applyFont="1" applyBorder="1" applyAlignment="1">
      <alignment horizontal="right" shrinkToFit="1"/>
    </xf>
    <xf numFmtId="4" fontId="2" fillId="0" borderId="27" xfId="0" applyNumberFormat="1" applyFont="1" applyBorder="1" applyAlignment="1">
      <alignment horizontal="right" shrinkToFit="1"/>
    </xf>
    <xf numFmtId="4" fontId="2" fillId="0" borderId="28" xfId="0" applyNumberFormat="1" applyFont="1" applyBorder="1" applyAlignment="1">
      <alignment horizontal="right" shrinkToFi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 vertical="top" shrinkToFit="1"/>
    </xf>
    <xf numFmtId="0" fontId="2" fillId="0" borderId="30" xfId="0" applyFont="1" applyBorder="1" applyAlignment="1">
      <alignment vertical="top" shrinkToFit="1"/>
    </xf>
    <xf numFmtId="3" fontId="2" fillId="0" borderId="31" xfId="0" applyNumberFormat="1" applyFont="1" applyFill="1" applyBorder="1" applyAlignment="1">
      <alignment horizontal="right" vertical="top" shrinkToFit="1"/>
    </xf>
    <xf numFmtId="3" fontId="2" fillId="0" borderId="32" xfId="0" applyNumberFormat="1" applyFont="1" applyFill="1" applyBorder="1" applyAlignment="1">
      <alignment horizontal="right" vertical="top" shrinkToFit="1"/>
    </xf>
    <xf numFmtId="0" fontId="2" fillId="0" borderId="33" xfId="0" applyFont="1" applyBorder="1" applyAlignment="1">
      <alignment vertical="top" shrinkToFit="1"/>
    </xf>
    <xf numFmtId="3" fontId="2" fillId="0" borderId="27" xfId="0" applyNumberFormat="1" applyFont="1" applyFill="1" applyBorder="1" applyAlignment="1">
      <alignment horizontal="right" vertical="top" shrinkToFit="1"/>
    </xf>
    <xf numFmtId="0" fontId="2" fillId="0" borderId="34" xfId="0" applyFont="1" applyFill="1" applyBorder="1" applyAlignment="1">
      <alignment vertical="top" shrinkToFit="1"/>
    </xf>
    <xf numFmtId="3" fontId="2" fillId="0" borderId="35" xfId="0" applyNumberFormat="1" applyFont="1" applyFill="1" applyBorder="1" applyAlignment="1">
      <alignment horizontal="right" vertical="top" shrinkToFit="1"/>
    </xf>
    <xf numFmtId="3" fontId="2" fillId="0" borderId="28" xfId="0" applyNumberFormat="1" applyFont="1" applyFill="1" applyBorder="1" applyAlignment="1">
      <alignment horizontal="right" vertical="top" shrinkToFit="1"/>
    </xf>
    <xf numFmtId="3" fontId="2" fillId="0" borderId="30" xfId="0" applyNumberFormat="1" applyFont="1" applyFill="1" applyBorder="1" applyAlignment="1">
      <alignment horizontal="right" vertical="top" shrinkToFit="1"/>
    </xf>
    <xf numFmtId="3" fontId="2" fillId="0" borderId="33" xfId="0" applyNumberFormat="1" applyFont="1" applyFill="1" applyBorder="1" applyAlignment="1">
      <alignment horizontal="right" vertical="top" shrinkToFit="1"/>
    </xf>
    <xf numFmtId="3" fontId="2" fillId="0" borderId="34" xfId="0" applyNumberFormat="1" applyFont="1" applyFill="1" applyBorder="1" applyAlignment="1">
      <alignment horizontal="right" vertical="top" shrinkToFit="1"/>
    </xf>
    <xf numFmtId="0" fontId="2" fillId="0" borderId="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2" borderId="2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9</xdr:col>
          <xdr:colOff>457200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I%20e%20II%20Memorial%2029%20ju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I%20e%20II%20Memori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_LDO_ANEXO_II_DESPESA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3"/>
      <sheetName val="Pessoal 2008 X 2009 X 2010"/>
      <sheetName val="FMS-SAMAE"/>
      <sheetName val="Prefa"/>
      <sheetName val="Plan8"/>
      <sheetName val="Plan9"/>
      <sheetName val="Plan11"/>
      <sheetName val="Plan10"/>
      <sheetName val="Plan12"/>
      <sheetName val="Plan13"/>
      <sheetName val="Plan14"/>
      <sheetName val="Plan15"/>
      <sheetName val="Plan16"/>
    </sheetNames>
    <sheetDataSet>
      <sheetData sheetId="0"/>
      <sheetData sheetId="1"/>
      <sheetData sheetId="2">
        <row r="53">
          <cell r="C53">
            <v>17550000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3"/>
      <sheetName val="Pessoal 2008 X 2009 X 2010"/>
      <sheetName val="FMS-SAMAE"/>
      <sheetName val="Prefa"/>
      <sheetName val="Plan8"/>
      <sheetName val="Plan9"/>
      <sheetName val="Plan11"/>
      <sheetName val="Plan10"/>
      <sheetName val="Plan12"/>
      <sheetName val="Plan13"/>
      <sheetName val="Plan14"/>
      <sheetName val="Plan15"/>
      <sheetName val="Plan16"/>
    </sheetNames>
    <sheetDataSet>
      <sheetData sheetId="0"/>
      <sheetData sheetId="1"/>
      <sheetData sheetId="2">
        <row r="9">
          <cell r="C9">
            <v>100000</v>
          </cell>
        </row>
        <row r="19">
          <cell r="C19">
            <v>10000</v>
          </cell>
        </row>
        <row r="29">
          <cell r="C29">
            <v>4000</v>
          </cell>
        </row>
        <row r="54">
          <cell r="C54">
            <v>20200000</v>
          </cell>
        </row>
      </sheetData>
      <sheetData sheetId="3">
        <row r="23">
          <cell r="C23">
            <v>150000</v>
          </cell>
        </row>
        <row r="60">
          <cell r="C60">
            <v>20000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O 2016"/>
      <sheetName val="Plan2"/>
      <sheetName val="Plan3"/>
    </sheetNames>
    <sheetDataSet>
      <sheetData sheetId="0">
        <row r="11">
          <cell r="F11">
            <v>120000</v>
          </cell>
        </row>
        <row r="12">
          <cell r="F12">
            <v>350000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9"/>
  <sheetViews>
    <sheetView tabSelected="1" workbookViewId="0">
      <selection activeCell="K8" sqref="K8"/>
    </sheetView>
  </sheetViews>
  <sheetFormatPr defaultRowHeight="15" x14ac:dyDescent="0.25"/>
  <cols>
    <col min="1" max="1" width="24.140625" customWidth="1"/>
    <col min="4" max="4" width="9.42578125" customWidth="1"/>
    <col min="7" max="7" width="10.140625" customWidth="1"/>
    <col min="10" max="10" width="7.85546875" customWidth="1"/>
    <col min="13" max="13" width="8.7109375" customWidth="1"/>
  </cols>
  <sheetData>
    <row r="1" spans="1:13" ht="15.75" x14ac:dyDescent="0.25">
      <c r="A1" s="40" t="s">
        <v>24</v>
      </c>
    </row>
    <row r="2" spans="1:13" x14ac:dyDescent="0.25">
      <c r="A2" s="39" t="s">
        <v>29</v>
      </c>
    </row>
    <row r="3" spans="1:13" ht="30" customHeight="1" x14ac:dyDescent="0.25">
      <c r="A3" s="70" t="s">
        <v>13</v>
      </c>
      <c r="B3" s="70"/>
      <c r="C3" s="70"/>
      <c r="D3" s="70"/>
      <c r="E3" s="70"/>
      <c r="F3" s="70"/>
      <c r="G3" s="70"/>
      <c r="H3" s="70"/>
      <c r="I3" s="70"/>
      <c r="J3" s="70"/>
    </row>
    <row r="4" spans="1:13" ht="15.75" thickBot="1" x14ac:dyDescent="0.3">
      <c r="K4" t="s">
        <v>36</v>
      </c>
    </row>
    <row r="5" spans="1:13" ht="15" customHeight="1" thickBot="1" x14ac:dyDescent="0.3">
      <c r="A5" s="77" t="s">
        <v>0</v>
      </c>
      <c r="B5" s="79" t="s">
        <v>27</v>
      </c>
      <c r="C5" s="80"/>
      <c r="D5" s="81"/>
      <c r="E5" s="79" t="s">
        <v>30</v>
      </c>
      <c r="F5" s="80"/>
      <c r="G5" s="81"/>
      <c r="H5" s="82" t="s">
        <v>31</v>
      </c>
      <c r="I5" s="83"/>
      <c r="J5" s="84"/>
      <c r="K5" s="72" t="s">
        <v>32</v>
      </c>
      <c r="L5" s="73"/>
      <c r="M5" s="74"/>
    </row>
    <row r="6" spans="1:13" ht="34.5" thickBot="1" x14ac:dyDescent="0.3">
      <c r="A6" s="78"/>
      <c r="B6" s="42" t="s">
        <v>3</v>
      </c>
      <c r="C6" s="42" t="s">
        <v>1</v>
      </c>
      <c r="D6" s="50" t="s">
        <v>2</v>
      </c>
      <c r="E6" s="51" t="s">
        <v>4</v>
      </c>
      <c r="F6" s="42" t="s">
        <v>1</v>
      </c>
      <c r="G6" s="65" t="s">
        <v>2</v>
      </c>
      <c r="H6" s="66" t="s">
        <v>4</v>
      </c>
      <c r="I6" s="67" t="s">
        <v>1</v>
      </c>
      <c r="J6" s="68" t="s">
        <v>2</v>
      </c>
      <c r="K6" s="42" t="s">
        <v>4</v>
      </c>
      <c r="L6" s="42" t="s">
        <v>1</v>
      </c>
      <c r="M6" s="52" t="s">
        <v>2</v>
      </c>
    </row>
    <row r="7" spans="1:13" x14ac:dyDescent="0.25">
      <c r="A7" s="54" t="s">
        <v>5</v>
      </c>
      <c r="B7" s="62">
        <v>13456786.460000001</v>
      </c>
      <c r="C7" s="55">
        <f>B7/1.092</f>
        <v>12323064.523809524</v>
      </c>
      <c r="D7" s="56"/>
      <c r="E7" s="55">
        <v>16176500.970000001</v>
      </c>
      <c r="F7" s="55">
        <f>E7/1.092</f>
        <v>14813645.576923076</v>
      </c>
      <c r="G7" s="55">
        <f>F7/1.092</f>
        <v>13565609.502676809</v>
      </c>
      <c r="H7" s="62">
        <f>'[1]FMS-SAMAE'!$C$53</f>
        <v>17550000</v>
      </c>
      <c r="I7" s="55">
        <f>H7/1.092</f>
        <v>16071428.571428571</v>
      </c>
      <c r="J7" s="56"/>
      <c r="K7" s="55">
        <f>'[2]FMS-SAMAE'!$C$54</f>
        <v>20200000</v>
      </c>
      <c r="L7" s="55">
        <f>K7/1.092</f>
        <v>18498168.498168498</v>
      </c>
      <c r="M7" s="56"/>
    </row>
    <row r="8" spans="1:13" x14ac:dyDescent="0.25">
      <c r="A8" s="57" t="s">
        <v>6</v>
      </c>
      <c r="B8" s="63">
        <v>12638324.48</v>
      </c>
      <c r="C8" s="53">
        <f t="shared" ref="C8:C14" si="0">B8/1.092</f>
        <v>11573557.216117216</v>
      </c>
      <c r="D8" s="58"/>
      <c r="E8" s="53">
        <f>E7-178640-173440.5</f>
        <v>15824420.470000001</v>
      </c>
      <c r="F8" s="53">
        <f t="shared" ref="F8:F14" si="1">E8/1.092</f>
        <v>14491227.536630036</v>
      </c>
      <c r="G8" s="53">
        <f t="shared" ref="G8:G14" si="2">F8/1.092</f>
        <v>13270354.887023842</v>
      </c>
      <c r="H8" s="63">
        <f>H7-380000-30000-20000</f>
        <v>17120000</v>
      </c>
      <c r="I8" s="53">
        <f>H8/1.92</f>
        <v>8916666.6666666679</v>
      </c>
      <c r="J8" s="58"/>
      <c r="K8" s="53">
        <f>K7-'[2]FMS-SAMAE'!$C$9-'[2]FMS-SAMAE'!$C$29-[2]Prefa!$C$23-[2]Prefa!$C$60-'[2]FMS-SAMAE'!$C$19</f>
        <v>19916000</v>
      </c>
      <c r="L8" s="53">
        <f t="shared" ref="L8:L14" si="3">K8/1.092</f>
        <v>18238095.238095235</v>
      </c>
      <c r="M8" s="58"/>
    </row>
    <row r="9" spans="1:13" x14ac:dyDescent="0.25">
      <c r="A9" s="57" t="s">
        <v>7</v>
      </c>
      <c r="B9" s="63">
        <v>12775028.58</v>
      </c>
      <c r="C9" s="53">
        <f t="shared" si="0"/>
        <v>11698744.120879119</v>
      </c>
      <c r="D9" s="58"/>
      <c r="E9" s="53">
        <v>15096478.4</v>
      </c>
      <c r="F9" s="53">
        <f t="shared" si="1"/>
        <v>13824613.919413919</v>
      </c>
      <c r="G9" s="53">
        <f t="shared" si="2"/>
        <v>12659902.856606152</v>
      </c>
      <c r="H9" s="63">
        <v>17550000</v>
      </c>
      <c r="I9" s="53">
        <f t="shared" ref="I9:I14" si="4">H9/1.092</f>
        <v>16071428.571428571</v>
      </c>
      <c r="J9" s="58"/>
      <c r="K9" s="53">
        <v>20200000</v>
      </c>
      <c r="L9" s="53">
        <f t="shared" si="3"/>
        <v>18498168.498168498</v>
      </c>
      <c r="M9" s="58"/>
    </row>
    <row r="10" spans="1:13" x14ac:dyDescent="0.25">
      <c r="A10" s="57" t="s">
        <v>8</v>
      </c>
      <c r="B10" s="63">
        <v>12575393.51</v>
      </c>
      <c r="C10" s="53">
        <f t="shared" si="0"/>
        <v>11515928.122710621</v>
      </c>
      <c r="D10" s="58"/>
      <c r="E10" s="53">
        <f>E9-34897.5</f>
        <v>15061580.9</v>
      </c>
      <c r="F10" s="53">
        <f t="shared" si="1"/>
        <v>13792656.501831502</v>
      </c>
      <c r="G10" s="53">
        <f t="shared" si="2"/>
        <v>12630637.822190018</v>
      </c>
      <c r="H10" s="63">
        <f>H9-46000-210000</f>
        <v>17294000</v>
      </c>
      <c r="I10" s="53">
        <f t="shared" si="4"/>
        <v>15836996.336996336</v>
      </c>
      <c r="J10" s="58"/>
      <c r="K10" s="53">
        <f>K9-'[3]LDO 2016'!$F$11-'[3]LDO 2016'!$F$12</f>
        <v>19730000</v>
      </c>
      <c r="L10" s="53">
        <f t="shared" si="3"/>
        <v>18067765.567765567</v>
      </c>
      <c r="M10" s="58"/>
    </row>
    <row r="11" spans="1:13" x14ac:dyDescent="0.25">
      <c r="A11" s="57" t="s">
        <v>9</v>
      </c>
      <c r="B11" s="63">
        <f>B8-B10</f>
        <v>62930.970000000671</v>
      </c>
      <c r="C11" s="53">
        <f t="shared" si="0"/>
        <v>57629.093406594016</v>
      </c>
      <c r="D11" s="58"/>
      <c r="E11" s="53">
        <f>E8-E10</f>
        <v>762839.5700000003</v>
      </c>
      <c r="F11" s="53">
        <f t="shared" si="1"/>
        <v>698571.03479853505</v>
      </c>
      <c r="G11" s="53">
        <f t="shared" si="2"/>
        <v>639717.06483382324</v>
      </c>
      <c r="H11" s="63">
        <f>H8-H10</f>
        <v>-174000</v>
      </c>
      <c r="I11" s="53">
        <f t="shared" si="4"/>
        <v>-159340.65934065933</v>
      </c>
      <c r="J11" s="58"/>
      <c r="K11" s="53">
        <f>K8-K10</f>
        <v>186000</v>
      </c>
      <c r="L11" s="53">
        <f t="shared" si="3"/>
        <v>170329.67032967031</v>
      </c>
      <c r="M11" s="58"/>
    </row>
    <row r="12" spans="1:13" x14ac:dyDescent="0.25">
      <c r="A12" s="57" t="s">
        <v>10</v>
      </c>
      <c r="B12" s="63">
        <v>213611.51</v>
      </c>
      <c r="C12" s="53">
        <f t="shared" si="0"/>
        <v>195614.93589743591</v>
      </c>
      <c r="D12" s="58"/>
      <c r="E12" s="53">
        <v>-1986453.74</v>
      </c>
      <c r="F12" s="53">
        <f t="shared" si="1"/>
        <v>-1819096.8315018313</v>
      </c>
      <c r="G12" s="53">
        <f t="shared" si="2"/>
        <v>-1665839.5892873912</v>
      </c>
      <c r="H12" s="63">
        <v>-880000</v>
      </c>
      <c r="I12" s="53">
        <f t="shared" si="4"/>
        <v>-805860.80586080579</v>
      </c>
      <c r="J12" s="58"/>
      <c r="K12" s="53">
        <v>-600000</v>
      </c>
      <c r="L12" s="53">
        <f t="shared" si="3"/>
        <v>-549450.54945054941</v>
      </c>
      <c r="M12" s="58"/>
    </row>
    <row r="13" spans="1:13" x14ac:dyDescent="0.25">
      <c r="A13" s="57" t="s">
        <v>11</v>
      </c>
      <c r="B13" s="63">
        <v>601864.56999999995</v>
      </c>
      <c r="C13" s="53">
        <f t="shared" si="0"/>
        <v>551158.03113553103</v>
      </c>
      <c r="D13" s="58"/>
      <c r="E13" s="53">
        <v>447105.25</v>
      </c>
      <c r="F13" s="53">
        <f t="shared" si="1"/>
        <v>409437.04212454212</v>
      </c>
      <c r="G13" s="53">
        <f t="shared" si="2"/>
        <v>374942.34626789566</v>
      </c>
      <c r="H13" s="63">
        <v>550000</v>
      </c>
      <c r="I13" s="53">
        <f t="shared" si="4"/>
        <v>503663.00366300362</v>
      </c>
      <c r="J13" s="58"/>
      <c r="K13" s="53">
        <v>350000</v>
      </c>
      <c r="L13" s="53">
        <f t="shared" si="3"/>
        <v>320512.8205128205</v>
      </c>
      <c r="M13" s="58"/>
    </row>
    <row r="14" spans="1:13" ht="15.75" thickBot="1" x14ac:dyDescent="0.3">
      <c r="A14" s="59" t="s">
        <v>12</v>
      </c>
      <c r="B14" s="64">
        <v>398188</v>
      </c>
      <c r="C14" s="60">
        <f t="shared" si="0"/>
        <v>364641.02564102563</v>
      </c>
      <c r="D14" s="61"/>
      <c r="E14" s="60">
        <v>-1698249.59</v>
      </c>
      <c r="F14" s="60">
        <f t="shared" si="1"/>
        <v>-1555173.6172161172</v>
      </c>
      <c r="G14" s="60">
        <f t="shared" si="2"/>
        <v>-1424151.6641173232</v>
      </c>
      <c r="H14" s="64">
        <v>-80000</v>
      </c>
      <c r="I14" s="60">
        <f t="shared" si="4"/>
        <v>-73260.073260073259</v>
      </c>
      <c r="J14" s="61"/>
      <c r="K14" s="60">
        <v>0</v>
      </c>
      <c r="L14" s="60">
        <f t="shared" si="3"/>
        <v>0</v>
      </c>
      <c r="M14" s="61"/>
    </row>
    <row r="16" spans="1:13" x14ac:dyDescent="0.25">
      <c r="E16" s="41"/>
    </row>
    <row r="17" spans="1:12" ht="36" customHeight="1" x14ac:dyDescent="0.25">
      <c r="A17" s="71" t="s">
        <v>37</v>
      </c>
      <c r="B17" s="71"/>
      <c r="C17" s="71"/>
      <c r="D17" s="71"/>
      <c r="E17" s="71"/>
      <c r="F17" s="71"/>
      <c r="G17" s="71"/>
      <c r="H17" s="10"/>
      <c r="I17" s="10"/>
      <c r="J17" s="10"/>
    </row>
    <row r="18" spans="1:12" ht="15.75" thickBot="1" x14ac:dyDescent="0.3"/>
    <row r="19" spans="1:12" x14ac:dyDescent="0.25">
      <c r="A19" s="85" t="s">
        <v>0</v>
      </c>
      <c r="B19" s="87" t="s">
        <v>33</v>
      </c>
      <c r="C19" s="87" t="s">
        <v>14</v>
      </c>
      <c r="D19" s="87" t="s">
        <v>34</v>
      </c>
      <c r="E19" s="87" t="s">
        <v>14</v>
      </c>
      <c r="F19" s="75" t="s">
        <v>15</v>
      </c>
      <c r="G19" s="76"/>
    </row>
    <row r="20" spans="1:12" ht="23.25" x14ac:dyDescent="0.25">
      <c r="A20" s="86"/>
      <c r="B20" s="88"/>
      <c r="C20" s="88"/>
      <c r="D20" s="88"/>
      <c r="E20" s="88"/>
      <c r="F20" s="6" t="s">
        <v>16</v>
      </c>
      <c r="G20" s="24" t="s">
        <v>17</v>
      </c>
    </row>
    <row r="21" spans="1:12" x14ac:dyDescent="0.25">
      <c r="A21" s="19" t="s">
        <v>5</v>
      </c>
      <c r="B21" s="7">
        <v>15700000</v>
      </c>
      <c r="C21" s="8"/>
      <c r="D21" s="7">
        <v>16176500.970000001</v>
      </c>
      <c r="E21" s="8"/>
      <c r="F21" s="8">
        <f t="shared" ref="F21:F28" si="5">D21-B21</f>
        <v>476500.97000000067</v>
      </c>
      <c r="G21" s="25">
        <f t="shared" ref="G21:G28" si="6">F21/B21%</f>
        <v>3.0350380254777112</v>
      </c>
    </row>
    <row r="22" spans="1:12" x14ac:dyDescent="0.25">
      <c r="A22" s="20" t="s">
        <v>6</v>
      </c>
      <c r="B22" s="4">
        <v>15365720</v>
      </c>
      <c r="C22" s="9"/>
      <c r="D22" s="4">
        <f>D21-178640-173440.5</f>
        <v>15824420.470000001</v>
      </c>
      <c r="E22" s="9"/>
      <c r="F22" s="9">
        <f t="shared" si="5"/>
        <v>458700.47000000067</v>
      </c>
      <c r="G22" s="26">
        <f t="shared" si="6"/>
        <v>2.9852195015918594</v>
      </c>
    </row>
    <row r="23" spans="1:12" x14ac:dyDescent="0.25">
      <c r="A23" s="20" t="s">
        <v>7</v>
      </c>
      <c r="B23" s="4">
        <v>15700000</v>
      </c>
      <c r="C23" s="9"/>
      <c r="D23" s="4">
        <v>15096478.4</v>
      </c>
      <c r="E23" s="9"/>
      <c r="F23" s="9">
        <f t="shared" si="5"/>
        <v>-603521.59999999963</v>
      </c>
      <c r="G23" s="26">
        <f t="shared" si="6"/>
        <v>-3.8440866242038192</v>
      </c>
    </row>
    <row r="24" spans="1:12" x14ac:dyDescent="0.25">
      <c r="A24" s="20" t="s">
        <v>18</v>
      </c>
      <c r="B24" s="4">
        <v>15300000</v>
      </c>
      <c r="C24" s="9"/>
      <c r="D24" s="4">
        <f>D23-34897.5</f>
        <v>15061580.9</v>
      </c>
      <c r="E24" s="9"/>
      <c r="F24" s="9">
        <f t="shared" si="5"/>
        <v>-238419.09999999963</v>
      </c>
      <c r="G24" s="26">
        <f t="shared" si="6"/>
        <v>-1.5582947712418276</v>
      </c>
    </row>
    <row r="25" spans="1:12" x14ac:dyDescent="0.25">
      <c r="A25" s="20" t="s">
        <v>9</v>
      </c>
      <c r="B25" s="4">
        <v>65720</v>
      </c>
      <c r="C25" s="9"/>
      <c r="D25" s="4">
        <f>D22-D24</f>
        <v>762839.5700000003</v>
      </c>
      <c r="E25" s="9"/>
      <c r="F25" s="9">
        <f t="shared" si="5"/>
        <v>697119.5700000003</v>
      </c>
      <c r="G25" s="26">
        <f t="shared" si="6"/>
        <v>1060.7418898356668</v>
      </c>
    </row>
    <row r="26" spans="1:12" x14ac:dyDescent="0.25">
      <c r="A26" s="27" t="s">
        <v>10</v>
      </c>
      <c r="B26" s="4">
        <v>-880000</v>
      </c>
      <c r="C26" s="9"/>
      <c r="D26" s="4">
        <v>-1986453.74</v>
      </c>
      <c r="E26" s="9"/>
      <c r="F26" s="9">
        <f t="shared" si="5"/>
        <v>-1106453.74</v>
      </c>
      <c r="G26" s="26">
        <f t="shared" si="6"/>
        <v>125.73337954545454</v>
      </c>
    </row>
    <row r="27" spans="1:12" x14ac:dyDescent="0.25">
      <c r="A27" s="27" t="s">
        <v>11</v>
      </c>
      <c r="B27" s="4">
        <v>550000</v>
      </c>
      <c r="C27" s="9"/>
      <c r="D27" s="4">
        <v>447105.25</v>
      </c>
      <c r="E27" s="9"/>
      <c r="F27" s="9">
        <f t="shared" si="5"/>
        <v>-102894.75</v>
      </c>
      <c r="G27" s="26">
        <f t="shared" si="6"/>
        <v>-18.708136363636363</v>
      </c>
    </row>
    <row r="28" spans="1:12" ht="15.75" thickBot="1" x14ac:dyDescent="0.3">
      <c r="A28" s="21" t="s">
        <v>19</v>
      </c>
      <c r="B28" s="23">
        <v>-80000</v>
      </c>
      <c r="C28" s="28"/>
      <c r="D28" s="23">
        <v>-1698249.59</v>
      </c>
      <c r="E28" s="28"/>
      <c r="F28" s="28">
        <f t="shared" si="5"/>
        <v>-1618249.59</v>
      </c>
      <c r="G28" s="29">
        <f t="shared" si="6"/>
        <v>2022.8119875000002</v>
      </c>
    </row>
    <row r="31" spans="1:12" ht="15.75" x14ac:dyDescent="0.25">
      <c r="A31" s="5"/>
    </row>
    <row r="32" spans="1:12" ht="33" customHeight="1" x14ac:dyDescent="0.25">
      <c r="A32" s="96" t="s">
        <v>20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1:12" ht="15.75" thickBot="1" x14ac:dyDescent="0.3"/>
    <row r="34" spans="1:12" x14ac:dyDescent="0.25">
      <c r="A34" s="89" t="s">
        <v>0</v>
      </c>
      <c r="B34" s="91" t="s">
        <v>21</v>
      </c>
      <c r="C34" s="92"/>
      <c r="D34" s="92"/>
      <c r="E34" s="92"/>
      <c r="F34" s="92"/>
      <c r="G34" s="92"/>
      <c r="H34" s="92"/>
      <c r="I34" s="92"/>
      <c r="J34" s="92"/>
      <c r="K34" s="92"/>
      <c r="L34" s="93"/>
    </row>
    <row r="35" spans="1:12" x14ac:dyDescent="0.25">
      <c r="A35" s="90"/>
      <c r="B35" s="18"/>
      <c r="C35" s="18">
        <v>2012</v>
      </c>
      <c r="D35" s="18"/>
      <c r="E35" s="18">
        <v>2013</v>
      </c>
      <c r="F35" s="18" t="s">
        <v>22</v>
      </c>
      <c r="G35" s="49">
        <v>2014</v>
      </c>
      <c r="H35" s="18" t="s">
        <v>22</v>
      </c>
      <c r="I35" s="12">
        <v>2015</v>
      </c>
      <c r="J35" s="11"/>
      <c r="K35" s="69">
        <v>2016</v>
      </c>
      <c r="L35" s="30" t="s">
        <v>22</v>
      </c>
    </row>
    <row r="36" spans="1:12" x14ac:dyDescent="0.25">
      <c r="A36" s="19" t="s">
        <v>5</v>
      </c>
      <c r="B36" s="1"/>
      <c r="C36" s="1">
        <v>11288913</v>
      </c>
      <c r="D36" s="13"/>
      <c r="E36" s="7">
        <v>13134416.18</v>
      </c>
      <c r="F36" s="13">
        <f t="shared" ref="F36:F43" si="7">(E36-C36)/C36%</f>
        <v>16.347926323818772</v>
      </c>
      <c r="G36" s="7">
        <v>16176500.970000001</v>
      </c>
      <c r="H36" s="13">
        <f t="shared" ref="H36:H43" si="8">(G36-E36)/E36%</f>
        <v>23.16117251280826</v>
      </c>
      <c r="I36" s="37">
        <f t="shared" ref="I36:I43" si="9">H7</f>
        <v>17550000</v>
      </c>
      <c r="J36" s="43">
        <f t="shared" ref="J36:J42" si="10">(I36-G36)/G36%</f>
        <v>8.4907053295840118</v>
      </c>
      <c r="K36" s="37">
        <f t="shared" ref="K36:K43" si="11">K7</f>
        <v>20200000</v>
      </c>
      <c r="L36" s="46">
        <f t="shared" ref="L36:L42" si="12">(K36-I36)/I36%</f>
        <v>15.0997150997151</v>
      </c>
    </row>
    <row r="37" spans="1:12" x14ac:dyDescent="0.25">
      <c r="A37" s="20" t="s">
        <v>6</v>
      </c>
      <c r="B37" s="2"/>
      <c r="C37" s="2">
        <v>11282321</v>
      </c>
      <c r="D37" s="14"/>
      <c r="E37" s="4">
        <f>E36-73566.9-52650</f>
        <v>13008199.279999999</v>
      </c>
      <c r="F37" s="14">
        <f t="shared" si="7"/>
        <v>15.297191774635726</v>
      </c>
      <c r="G37" s="4">
        <f>G36-178640-173440.5</f>
        <v>15824420.470000001</v>
      </c>
      <c r="H37" s="14">
        <f t="shared" si="8"/>
        <v>21.649585229908944</v>
      </c>
      <c r="I37" s="3">
        <f t="shared" si="9"/>
        <v>17120000</v>
      </c>
      <c r="J37" s="44">
        <f t="shared" si="10"/>
        <v>8.1872162867269882</v>
      </c>
      <c r="K37" s="3">
        <f t="shared" si="11"/>
        <v>19916000</v>
      </c>
      <c r="L37" s="47">
        <f t="shared" si="12"/>
        <v>16.331775700934578</v>
      </c>
    </row>
    <row r="38" spans="1:12" x14ac:dyDescent="0.25">
      <c r="A38" s="20" t="s">
        <v>7</v>
      </c>
      <c r="B38" s="2"/>
      <c r="C38" s="2">
        <v>11288913</v>
      </c>
      <c r="D38" s="14"/>
      <c r="E38" s="4">
        <v>13638972.33</v>
      </c>
      <c r="F38" s="14">
        <f t="shared" si="7"/>
        <v>20.8174102324998</v>
      </c>
      <c r="G38" s="4">
        <v>15096478.4</v>
      </c>
      <c r="H38" s="14">
        <f t="shared" si="8"/>
        <v>10.686333506184335</v>
      </c>
      <c r="I38" s="3">
        <f t="shared" si="9"/>
        <v>17550000</v>
      </c>
      <c r="J38" s="44">
        <f t="shared" si="10"/>
        <v>16.252277749756523</v>
      </c>
      <c r="K38" s="3">
        <f t="shared" si="11"/>
        <v>20200000</v>
      </c>
      <c r="L38" s="47">
        <f t="shared" si="12"/>
        <v>15.0997150997151</v>
      </c>
    </row>
    <row r="39" spans="1:12" x14ac:dyDescent="0.25">
      <c r="A39" s="20" t="s">
        <v>18</v>
      </c>
      <c r="B39" s="2"/>
      <c r="C39" s="2">
        <v>11225063</v>
      </c>
      <c r="D39" s="14"/>
      <c r="E39" s="4">
        <f>E38-102162.42-19785.83</f>
        <v>13517024.08</v>
      </c>
      <c r="F39" s="14">
        <f t="shared" si="7"/>
        <v>20.418246917634225</v>
      </c>
      <c r="G39" s="4">
        <f>G38-34897.5</f>
        <v>15061580.9</v>
      </c>
      <c r="H39" s="14">
        <f t="shared" si="8"/>
        <v>11.426752004424928</v>
      </c>
      <c r="I39" s="3">
        <f t="shared" si="9"/>
        <v>17294000</v>
      </c>
      <c r="J39" s="44">
        <f t="shared" si="10"/>
        <v>14.821944089547728</v>
      </c>
      <c r="K39" s="3">
        <f t="shared" si="11"/>
        <v>19730000</v>
      </c>
      <c r="L39" s="47">
        <f t="shared" si="12"/>
        <v>14.085810107551753</v>
      </c>
    </row>
    <row r="40" spans="1:12" x14ac:dyDescent="0.25">
      <c r="A40" s="20" t="s">
        <v>9</v>
      </c>
      <c r="B40" s="2"/>
      <c r="C40" s="2">
        <f>C37-C39</f>
        <v>57258</v>
      </c>
      <c r="D40" s="14"/>
      <c r="E40" s="3">
        <f>E37-E39</f>
        <v>-508824.80000000075</v>
      </c>
      <c r="F40" s="14">
        <f t="shared" si="7"/>
        <v>-988.65276467917272</v>
      </c>
      <c r="G40" s="4">
        <f>G37-G39</f>
        <v>762839.5700000003</v>
      </c>
      <c r="H40" s="14">
        <f t="shared" si="8"/>
        <v>-249.92185325872464</v>
      </c>
      <c r="I40" s="3">
        <f t="shared" si="9"/>
        <v>-174000</v>
      </c>
      <c r="J40" s="44">
        <f t="shared" si="10"/>
        <v>-122.80951419444588</v>
      </c>
      <c r="K40" s="3">
        <f t="shared" si="11"/>
        <v>186000</v>
      </c>
      <c r="L40" s="47">
        <f t="shared" si="12"/>
        <v>-206.89655172413794</v>
      </c>
    </row>
    <row r="41" spans="1:12" x14ac:dyDescent="0.25">
      <c r="A41" s="27" t="s">
        <v>10</v>
      </c>
      <c r="B41" s="2"/>
      <c r="C41" s="2">
        <v>-424845.03</v>
      </c>
      <c r="D41" s="14"/>
      <c r="E41" s="3">
        <v>-527129</v>
      </c>
      <c r="F41" s="14">
        <f t="shared" si="7"/>
        <v>24.075595282355064</v>
      </c>
      <c r="G41" s="4">
        <v>-1986453.74</v>
      </c>
      <c r="H41" s="14">
        <f t="shared" si="8"/>
        <v>276.84394901437787</v>
      </c>
      <c r="I41" s="3">
        <f t="shared" si="9"/>
        <v>-880000</v>
      </c>
      <c r="J41" s="44">
        <f t="shared" si="10"/>
        <v>-55.699950002359479</v>
      </c>
      <c r="K41" s="3">
        <f t="shared" si="11"/>
        <v>-600000</v>
      </c>
      <c r="L41" s="47">
        <f t="shared" si="12"/>
        <v>-31.818181818181817</v>
      </c>
    </row>
    <row r="42" spans="1:12" x14ac:dyDescent="0.25">
      <c r="A42" s="27" t="s">
        <v>11</v>
      </c>
      <c r="B42" s="2"/>
      <c r="C42" s="2">
        <v>75670.19</v>
      </c>
      <c r="D42" s="14"/>
      <c r="E42" s="3">
        <v>97007.77</v>
      </c>
      <c r="F42" s="14">
        <f t="shared" si="7"/>
        <v>28.198131919584185</v>
      </c>
      <c r="G42" s="4">
        <v>447105.25</v>
      </c>
      <c r="H42" s="14">
        <f t="shared" si="8"/>
        <v>360.89632820133886</v>
      </c>
      <c r="I42" s="3">
        <f t="shared" si="9"/>
        <v>550000</v>
      </c>
      <c r="J42" s="44">
        <f t="shared" si="10"/>
        <v>23.013540995101266</v>
      </c>
      <c r="K42" s="3">
        <f t="shared" si="11"/>
        <v>350000</v>
      </c>
      <c r="L42" s="47">
        <f t="shared" si="12"/>
        <v>-36.363636363636367</v>
      </c>
    </row>
    <row r="43" spans="1:12" ht="15.75" thickBot="1" x14ac:dyDescent="0.3">
      <c r="A43" s="21" t="s">
        <v>19</v>
      </c>
      <c r="B43" s="22"/>
      <c r="C43" s="22">
        <v>-962944.15</v>
      </c>
      <c r="D43" s="33"/>
      <c r="E43" s="34">
        <v>-275381</v>
      </c>
      <c r="F43" s="33">
        <f t="shared" si="7"/>
        <v>-71.402183605352391</v>
      </c>
      <c r="G43" s="23">
        <v>-1698249.59</v>
      </c>
      <c r="H43" s="33">
        <f t="shared" si="8"/>
        <v>516.69090823259421</v>
      </c>
      <c r="I43" s="34">
        <f t="shared" si="9"/>
        <v>-80000</v>
      </c>
      <c r="J43" s="45">
        <v>100</v>
      </c>
      <c r="K43" s="34">
        <f t="shared" si="11"/>
        <v>0</v>
      </c>
      <c r="L43" s="48">
        <v>0</v>
      </c>
    </row>
    <row r="44" spans="1:12" ht="15.75" thickBot="1" x14ac:dyDescent="0.3">
      <c r="A44" s="15"/>
      <c r="K44" s="38"/>
    </row>
    <row r="45" spans="1:12" x14ac:dyDescent="0.25">
      <c r="A45" s="94" t="s">
        <v>0</v>
      </c>
      <c r="B45" s="91" t="s">
        <v>23</v>
      </c>
      <c r="C45" s="92"/>
      <c r="D45" s="92"/>
      <c r="E45" s="92"/>
      <c r="F45" s="92"/>
      <c r="G45" s="92"/>
      <c r="H45" s="92"/>
      <c r="I45" s="92"/>
      <c r="J45" s="92"/>
      <c r="K45" s="92"/>
      <c r="L45" s="93"/>
    </row>
    <row r="46" spans="1:12" x14ac:dyDescent="0.25">
      <c r="A46" s="95"/>
      <c r="B46" s="18"/>
      <c r="C46" s="18">
        <v>2012</v>
      </c>
      <c r="D46" s="18"/>
      <c r="E46" s="18">
        <v>2013</v>
      </c>
      <c r="F46" s="18" t="s">
        <v>22</v>
      </c>
      <c r="G46" s="18">
        <v>2014</v>
      </c>
      <c r="H46" s="18" t="s">
        <v>22</v>
      </c>
      <c r="I46" s="12">
        <v>2015</v>
      </c>
      <c r="J46" s="11" t="s">
        <v>22</v>
      </c>
      <c r="K46" s="12">
        <v>2016</v>
      </c>
      <c r="L46" s="30" t="s">
        <v>22</v>
      </c>
    </row>
    <row r="47" spans="1:12" x14ac:dyDescent="0.25">
      <c r="A47" s="19" t="s">
        <v>5</v>
      </c>
      <c r="B47" s="16"/>
      <c r="C47" s="16">
        <f t="shared" ref="C47:C54" si="13">C36/1.045</f>
        <v>10802787.559808614</v>
      </c>
      <c r="D47" s="13"/>
      <c r="E47" s="16">
        <f t="shared" ref="E47:E54" si="14">E36/1.092</f>
        <v>12027853.644688644</v>
      </c>
      <c r="F47" s="13">
        <f t="shared" ref="F47:F54" si="15">(E47-C47)/C47%</f>
        <v>11.340277480211169</v>
      </c>
      <c r="G47" s="16">
        <f t="shared" ref="G47:G54" si="16">G36/1.092</f>
        <v>14813645.576923076</v>
      </c>
      <c r="H47" s="13">
        <f t="shared" ref="H47:H54" si="17">(G47-E47)/E47%</f>
        <v>23.16117251280826</v>
      </c>
      <c r="I47" s="16">
        <f t="shared" ref="I47:I54" si="18">I36/1.092</f>
        <v>16071428.571428571</v>
      </c>
      <c r="J47" s="13">
        <f t="shared" ref="J47:J53" si="19">(I47-G47)/G47%</f>
        <v>8.4907053295840189</v>
      </c>
      <c r="K47" s="16">
        <f t="shared" ref="K47:K54" si="20">K36/1.092</f>
        <v>18498168.498168498</v>
      </c>
      <c r="L47" s="31">
        <f t="shared" ref="L47:L53" si="21">(K47-I47)/I47%</f>
        <v>15.099715099715104</v>
      </c>
    </row>
    <row r="48" spans="1:12" x14ac:dyDescent="0.25">
      <c r="A48" s="20" t="s">
        <v>6</v>
      </c>
      <c r="B48" s="17"/>
      <c r="C48" s="17">
        <f t="shared" si="13"/>
        <v>10796479.425837321</v>
      </c>
      <c r="D48" s="14"/>
      <c r="E48" s="17">
        <f t="shared" si="14"/>
        <v>11912270.402930401</v>
      </c>
      <c r="F48" s="14">
        <f t="shared" si="15"/>
        <v>10.334766853932525</v>
      </c>
      <c r="G48" s="17">
        <f t="shared" si="16"/>
        <v>14491227.536630036</v>
      </c>
      <c r="H48" s="14">
        <f t="shared" si="17"/>
        <v>21.649585229908944</v>
      </c>
      <c r="I48" s="17">
        <f t="shared" si="18"/>
        <v>15677655.677655676</v>
      </c>
      <c r="J48" s="14">
        <f t="shared" si="19"/>
        <v>8.1872162867269846</v>
      </c>
      <c r="K48" s="17">
        <f t="shared" si="20"/>
        <v>18238095.238095235</v>
      </c>
      <c r="L48" s="32">
        <f t="shared" si="21"/>
        <v>16.331775700934568</v>
      </c>
    </row>
    <row r="49" spans="1:12" x14ac:dyDescent="0.25">
      <c r="A49" s="20" t="s">
        <v>7</v>
      </c>
      <c r="B49" s="17"/>
      <c r="C49" s="17">
        <f t="shared" si="13"/>
        <v>10802787.559808614</v>
      </c>
      <c r="D49" s="14"/>
      <c r="E49" s="17">
        <f t="shared" si="14"/>
        <v>12489901.4010989</v>
      </c>
      <c r="F49" s="14">
        <f t="shared" si="15"/>
        <v>15.61739349172368</v>
      </c>
      <c r="G49" s="17">
        <f t="shared" si="16"/>
        <v>13824613.919413919</v>
      </c>
      <c r="H49" s="14">
        <f t="shared" si="17"/>
        <v>10.68633350618434</v>
      </c>
      <c r="I49" s="17">
        <f t="shared" si="18"/>
        <v>16071428.571428571</v>
      </c>
      <c r="J49" s="14">
        <f t="shared" si="19"/>
        <v>16.252277749756527</v>
      </c>
      <c r="K49" s="17">
        <f t="shared" si="20"/>
        <v>18498168.498168498</v>
      </c>
      <c r="L49" s="32">
        <f t="shared" si="21"/>
        <v>15.099715099715104</v>
      </c>
    </row>
    <row r="50" spans="1:12" x14ac:dyDescent="0.25">
      <c r="A50" s="20" t="s">
        <v>18</v>
      </c>
      <c r="B50" s="17"/>
      <c r="C50" s="17">
        <f t="shared" si="13"/>
        <v>10741687.081339713</v>
      </c>
      <c r="D50" s="14"/>
      <c r="E50" s="17">
        <f t="shared" si="14"/>
        <v>12378227.179487178</v>
      </c>
      <c r="F50" s="14">
        <f t="shared" si="15"/>
        <v>15.235410282900869</v>
      </c>
      <c r="G50" s="17">
        <f t="shared" si="16"/>
        <v>13792656.501831502</v>
      </c>
      <c r="H50" s="14">
        <f t="shared" si="17"/>
        <v>11.426752004424939</v>
      </c>
      <c r="I50" s="17">
        <f t="shared" si="18"/>
        <v>15836996.336996336</v>
      </c>
      <c r="J50" s="14">
        <f t="shared" si="19"/>
        <v>14.821944089547722</v>
      </c>
      <c r="K50" s="17">
        <f t="shared" si="20"/>
        <v>18067765.567765567</v>
      </c>
      <c r="L50" s="32">
        <f t="shared" si="21"/>
        <v>14.085810107551762</v>
      </c>
    </row>
    <row r="51" spans="1:12" x14ac:dyDescent="0.25">
      <c r="A51" s="20" t="s">
        <v>9</v>
      </c>
      <c r="B51" s="17"/>
      <c r="C51" s="17">
        <f t="shared" si="13"/>
        <v>54792.344497607657</v>
      </c>
      <c r="D51" s="14"/>
      <c r="E51" s="17">
        <f t="shared" si="14"/>
        <v>-465956.77655677719</v>
      </c>
      <c r="F51" s="14">
        <f t="shared" si="15"/>
        <v>-950.40488927631452</v>
      </c>
      <c r="G51" s="17">
        <f t="shared" si="16"/>
        <v>698571.03479853505</v>
      </c>
      <c r="H51" s="14">
        <f t="shared" si="17"/>
        <v>-249.9218532587247</v>
      </c>
      <c r="I51" s="17">
        <f t="shared" si="18"/>
        <v>-159340.65934065933</v>
      </c>
      <c r="J51" s="14">
        <f t="shared" si="19"/>
        <v>-122.8095141944459</v>
      </c>
      <c r="K51" s="17">
        <f t="shared" si="20"/>
        <v>170329.67032967031</v>
      </c>
      <c r="L51" s="32">
        <f t="shared" si="21"/>
        <v>-206.89655172413791</v>
      </c>
    </row>
    <row r="52" spans="1:12" x14ac:dyDescent="0.25">
      <c r="A52" s="27" t="s">
        <v>10</v>
      </c>
      <c r="B52" s="17"/>
      <c r="C52" s="17">
        <f t="shared" si="13"/>
        <v>-406550.26794258377</v>
      </c>
      <c r="D52" s="14"/>
      <c r="E52" s="17">
        <f t="shared" si="14"/>
        <v>-482718.86446886446</v>
      </c>
      <c r="F52" s="14">
        <f t="shared" si="15"/>
        <v>18.735345302253695</v>
      </c>
      <c r="G52" s="17">
        <f t="shared" si="16"/>
        <v>-1819096.8315018313</v>
      </c>
      <c r="H52" s="14">
        <f t="shared" si="17"/>
        <v>276.84394901437787</v>
      </c>
      <c r="I52" s="17">
        <f t="shared" si="18"/>
        <v>-805860.80586080579</v>
      </c>
      <c r="J52" s="14">
        <f t="shared" si="19"/>
        <v>-55.699950002359486</v>
      </c>
      <c r="K52" s="17">
        <f t="shared" si="20"/>
        <v>-549450.54945054941</v>
      </c>
      <c r="L52" s="32">
        <f t="shared" si="21"/>
        <v>-31.818181818181817</v>
      </c>
    </row>
    <row r="53" spans="1:12" x14ac:dyDescent="0.25">
      <c r="A53" s="27" t="s">
        <v>11</v>
      </c>
      <c r="B53" s="17"/>
      <c r="C53" s="17">
        <f t="shared" si="13"/>
        <v>72411.665071770345</v>
      </c>
      <c r="D53" s="14"/>
      <c r="E53" s="17">
        <f t="shared" si="14"/>
        <v>88834.954212454206</v>
      </c>
      <c r="F53" s="14">
        <f t="shared" si="15"/>
        <v>22.680446754547109</v>
      </c>
      <c r="G53" s="17">
        <f t="shared" si="16"/>
        <v>409437.04212454212</v>
      </c>
      <c r="H53" s="14">
        <f t="shared" si="17"/>
        <v>360.89632820133897</v>
      </c>
      <c r="I53" s="17">
        <f t="shared" si="18"/>
        <v>503663.00366300362</v>
      </c>
      <c r="J53" s="14">
        <f t="shared" si="19"/>
        <v>23.013540995101256</v>
      </c>
      <c r="K53" s="17">
        <f t="shared" si="20"/>
        <v>320512.8205128205</v>
      </c>
      <c r="L53" s="32">
        <f t="shared" si="21"/>
        <v>-36.36363636363636</v>
      </c>
    </row>
    <row r="54" spans="1:12" ht="15.75" thickBot="1" x14ac:dyDescent="0.3">
      <c r="A54" s="21" t="s">
        <v>19</v>
      </c>
      <c r="B54" s="36"/>
      <c r="C54" s="36">
        <f t="shared" si="13"/>
        <v>-921477.65550239244</v>
      </c>
      <c r="D54" s="33"/>
      <c r="E54" s="36">
        <f t="shared" si="14"/>
        <v>-252180.40293040292</v>
      </c>
      <c r="F54" s="33">
        <f t="shared" si="15"/>
        <v>-72.633042003290541</v>
      </c>
      <c r="G54" s="36">
        <f t="shared" si="16"/>
        <v>-1555173.6172161172</v>
      </c>
      <c r="H54" s="33">
        <f t="shared" si="17"/>
        <v>516.6909082325941</v>
      </c>
      <c r="I54" s="36">
        <f t="shared" si="18"/>
        <v>-73260.073260073259</v>
      </c>
      <c r="J54" s="33">
        <v>0</v>
      </c>
      <c r="K54" s="36">
        <f t="shared" si="20"/>
        <v>0</v>
      </c>
      <c r="L54" s="35">
        <v>0</v>
      </c>
    </row>
    <row r="56" spans="1:12" x14ac:dyDescent="0.25">
      <c r="G56" t="s">
        <v>35</v>
      </c>
    </row>
    <row r="57" spans="1:12" x14ac:dyDescent="0.25">
      <c r="G57" t="s">
        <v>28</v>
      </c>
    </row>
    <row r="58" spans="1:12" x14ac:dyDescent="0.25">
      <c r="H58" s="39" t="s">
        <v>25</v>
      </c>
    </row>
    <row r="59" spans="1:12" x14ac:dyDescent="0.25">
      <c r="H59" s="39" t="s">
        <v>26</v>
      </c>
    </row>
  </sheetData>
  <mergeCells count="18">
    <mergeCell ref="A34:A35"/>
    <mergeCell ref="B34:L34"/>
    <mergeCell ref="A45:A46"/>
    <mergeCell ref="B45:L45"/>
    <mergeCell ref="A32:L32"/>
    <mergeCell ref="A3:J3"/>
    <mergeCell ref="A17:G17"/>
    <mergeCell ref="K5:M5"/>
    <mergeCell ref="F19:G19"/>
    <mergeCell ref="A5:A6"/>
    <mergeCell ref="B5:D5"/>
    <mergeCell ref="E5:G5"/>
    <mergeCell ref="H5:J5"/>
    <mergeCell ref="A19:A20"/>
    <mergeCell ref="B19:B20"/>
    <mergeCell ref="C19:C20"/>
    <mergeCell ref="D19:D20"/>
    <mergeCell ref="E19:E20"/>
  </mergeCells>
  <pageMargins left="0.7" right="0.51181102362204722" top="0.86" bottom="0.67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457200</xdr:colOff>
                <xdr:row>0</xdr:row>
                <xdr:rowOff>0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Metas Anuais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LINDOMAR</cp:lastModifiedBy>
  <cp:lastPrinted>2014-07-30T16:37:30Z</cp:lastPrinted>
  <dcterms:created xsi:type="dcterms:W3CDTF">2013-07-16T13:17:55Z</dcterms:created>
  <dcterms:modified xsi:type="dcterms:W3CDTF">2015-08-12T16:50:30Z</dcterms:modified>
</cp:coreProperties>
</file>