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9375" windowHeight="5355" firstSheet="2" activeTab="2"/>
  </bookViews>
  <sheets>
    <sheet name="Plan3" sheetId="1" state="hidden" r:id="rId1"/>
    <sheet name="Pessoal 2008 X 2009 X 2010" sheetId="2" state="hidden" r:id="rId2"/>
    <sheet name="FMS-SAMAE" sheetId="3" r:id="rId3"/>
    <sheet name="Prefa" sheetId="4" r:id="rId4"/>
    <sheet name="Plan8" sheetId="5" r:id="rId5"/>
    <sheet name="Plan9" sheetId="6" r:id="rId6"/>
    <sheet name="Plan11" sheetId="7" r:id="rId7"/>
    <sheet name="Plan10" sheetId="8" r:id="rId8"/>
    <sheet name="Plan12" sheetId="9" r:id="rId9"/>
    <sheet name="Plan13" sheetId="10" r:id="rId10"/>
    <sheet name="Plan14" sheetId="11" r:id="rId11"/>
    <sheet name="Plan15" sheetId="12" r:id="rId12"/>
    <sheet name="Plan16" sheetId="13" r:id="rId13"/>
  </sheets>
  <definedNames>
    <definedName name="_xlnm.Print_Area" localSheetId="2">'FMS-SAMAE'!$A$1:$C$59</definedName>
  </definedNames>
  <calcPr fullCalcOnLoad="1"/>
</workbook>
</file>

<file path=xl/sharedStrings.xml><?xml version="1.0" encoding="utf-8"?>
<sst xmlns="http://schemas.openxmlformats.org/spreadsheetml/2006/main" count="298" uniqueCount="220">
  <si>
    <t>Receita</t>
  </si>
  <si>
    <t>Maio</t>
  </si>
  <si>
    <t>Impostos</t>
  </si>
  <si>
    <t>TOTAL</t>
  </si>
  <si>
    <t>MUNICÍPIO DE NOVA VENEZA</t>
  </si>
  <si>
    <t>Unidade</t>
  </si>
  <si>
    <t>Prefeitura</t>
  </si>
  <si>
    <t>Financeiro</t>
  </si>
  <si>
    <t>Despesa Emp.</t>
  </si>
  <si>
    <t>Passivo Total</t>
  </si>
  <si>
    <t>Transferências</t>
  </si>
  <si>
    <t>Superávit</t>
  </si>
  <si>
    <t>Saúde</t>
  </si>
  <si>
    <t>(+)Transferêcias</t>
  </si>
  <si>
    <t>Ass.Social</t>
  </si>
  <si>
    <t>TOTAL  DO</t>
  </si>
  <si>
    <t>MUNICÍPIO</t>
  </si>
  <si>
    <r>
      <t xml:space="preserve">EXECUÇÃO ORÇAMENTÁRIA FINANCEIRA      </t>
    </r>
    <r>
      <rPr>
        <b/>
        <sz val="14"/>
        <rFont val="Times New Roman"/>
        <family val="1"/>
      </rPr>
      <t xml:space="preserve"> 2004</t>
    </r>
  </si>
  <si>
    <t>Até Dezembro</t>
  </si>
  <si>
    <t>Déficit</t>
  </si>
  <si>
    <t>Nova Veneza, 13 de janeiro de 2.004.</t>
  </si>
  <si>
    <t>SECRETARIA</t>
  </si>
  <si>
    <t>Câmara</t>
  </si>
  <si>
    <t>Gab Prefeito</t>
  </si>
  <si>
    <t>Gab. Vice</t>
  </si>
  <si>
    <t>Planejamento</t>
  </si>
  <si>
    <t>Adm.Finanças</t>
  </si>
  <si>
    <t>Educação</t>
  </si>
  <si>
    <t>Agricultura</t>
  </si>
  <si>
    <t>Esporte, Tur. Cultura</t>
  </si>
  <si>
    <t>Obras</t>
  </si>
  <si>
    <t>Engargos Gerais</t>
  </si>
  <si>
    <t>Social</t>
  </si>
  <si>
    <t>Receita Corrente Líquida</t>
  </si>
  <si>
    <t>% do Total</t>
  </si>
  <si>
    <t>COMPARATIVO DAS DESPESAS COM PESSOAL EM 2008, 2009 E 2010</t>
  </si>
  <si>
    <t>VARIAÇÃO</t>
  </si>
  <si>
    <t>Nova Veneza, 10 de janeiro de 2011.</t>
  </si>
  <si>
    <t>CÓDIGO</t>
  </si>
  <si>
    <t>ESPECIFICAÇÃO</t>
  </si>
  <si>
    <t>1000.00.00</t>
  </si>
  <si>
    <t>RECEITAS CORRENTES</t>
  </si>
  <si>
    <t>1100.00.00</t>
  </si>
  <si>
    <t>RECEITA TRIBUTÁRIA</t>
  </si>
  <si>
    <t>1110.00.00</t>
  </si>
  <si>
    <t>1120.00.00</t>
  </si>
  <si>
    <t>Taxas</t>
  </si>
  <si>
    <t>1200.00.00</t>
  </si>
  <si>
    <t>RECEITA DE CONTRIBUIÇÕES</t>
  </si>
  <si>
    <t>1300.00.00</t>
  </si>
  <si>
    <t>RECEITA PATRIMONIAL</t>
  </si>
  <si>
    <t>1600.00.00</t>
  </si>
  <si>
    <t>RECEITA DE SERVIÇOS</t>
  </si>
  <si>
    <t>1700.00.00</t>
  </si>
  <si>
    <t>TRANSFERÊNCIAS CORRENTES</t>
  </si>
  <si>
    <t>1720.00.00</t>
  </si>
  <si>
    <t>Transferências Intergovernamentais</t>
  </si>
  <si>
    <t>1721.00.00</t>
  </si>
  <si>
    <t>Transferências da União</t>
  </si>
  <si>
    <t>1721.01.00</t>
  </si>
  <si>
    <t>Participação na Receita da União</t>
  </si>
  <si>
    <t>1721.01.02</t>
  </si>
  <si>
    <t>Cota-Parte do Fundo de Participação Dos Municípios</t>
  </si>
  <si>
    <t>9721.01.02</t>
  </si>
  <si>
    <t>1721.01.05</t>
  </si>
  <si>
    <t>Cota-Parte do Imposto S/a Propr.Territorial Rural</t>
  </si>
  <si>
    <t>9721.01.05</t>
  </si>
  <si>
    <t>1721.22.00</t>
  </si>
  <si>
    <t>Transferências da Compensação Financeira</t>
  </si>
  <si>
    <t>1721.33.00</t>
  </si>
  <si>
    <t>1721.34.00</t>
  </si>
  <si>
    <t>1721.35.00</t>
  </si>
  <si>
    <t>1721.36.00</t>
  </si>
  <si>
    <t>1721.99.00</t>
  </si>
  <si>
    <t>1722.00.00</t>
  </si>
  <si>
    <t>Transferências dos Estados</t>
  </si>
  <si>
    <t>1722.01.00</t>
  </si>
  <si>
    <t>Participação na Receita dos Estados</t>
  </si>
  <si>
    <t>1722.01.01</t>
  </si>
  <si>
    <t>1722.01.02</t>
  </si>
  <si>
    <t>1722.01.04</t>
  </si>
  <si>
    <t>1722.99.00</t>
  </si>
  <si>
    <t>1722.33.00</t>
  </si>
  <si>
    <t>1722.99.01</t>
  </si>
  <si>
    <t>1724.00.00</t>
  </si>
  <si>
    <t>Transferências Multigovernamentais</t>
  </si>
  <si>
    <t>1724.01.00</t>
  </si>
  <si>
    <t>1900.00.00</t>
  </si>
  <si>
    <t>OUTRAS RECEITAS CORRENTES</t>
  </si>
  <si>
    <t>2000.00.00</t>
  </si>
  <si>
    <t>RECEITAS DE CAPITAL</t>
  </si>
  <si>
    <t>2200.00.00</t>
  </si>
  <si>
    <t>ALIENAÇÃO DE BENS</t>
  </si>
  <si>
    <t>2400.00.00</t>
  </si>
  <si>
    <t>TRANSFERÊNCIAS DE CAPITAL</t>
  </si>
  <si>
    <t>PREVISÃO</t>
  </si>
  <si>
    <t>Unidade Gestora: Prefeitura</t>
  </si>
  <si>
    <t>1112.02.00</t>
  </si>
  <si>
    <t>Imposto S/Propriedade Predial e Territorial Urbana</t>
  </si>
  <si>
    <t>1112.04.31</t>
  </si>
  <si>
    <t>IRRF sobre os Rendimentos do trabalho</t>
  </si>
  <si>
    <t>1112.08.00</t>
  </si>
  <si>
    <t>Imposto S/Transmissão de Bens Imóveis - "Inter Vivos"</t>
  </si>
  <si>
    <t>1113.05.00</t>
  </si>
  <si>
    <t>Imposto S/Serviços de Qualquer Natureza</t>
  </si>
  <si>
    <t>1121.00.00</t>
  </si>
  <si>
    <t>Taxa P/Poder de Policia</t>
  </si>
  <si>
    <t>1122.00.00</t>
  </si>
  <si>
    <t>Taxa P/Prestação de Serviços</t>
  </si>
  <si>
    <t>1130.00.00</t>
  </si>
  <si>
    <t>Contribuição de Melhoria</t>
  </si>
  <si>
    <t>1220.29.00</t>
  </si>
  <si>
    <t>Contrib. P/Custeio do Serviço de Iluminação Pública</t>
  </si>
  <si>
    <t>Dedução de Receita P/Formação do FUNDEF - FPM</t>
  </si>
  <si>
    <t>Dedução de Receita P/Formação do FUNDEF - ITR</t>
  </si>
  <si>
    <t>1721.22.20</t>
  </si>
  <si>
    <t xml:space="preserve">Cota-Parte da Compens. Financ. De Rec. Minerais - CFEM </t>
  </si>
  <si>
    <t>1721.22.70</t>
  </si>
  <si>
    <t>Cota-Parte do Fundo Especial do Petrólio - FEP</t>
  </si>
  <si>
    <t>Transf. de Rec. do Fundo Nac. de Ass. Soc. - FNAS</t>
  </si>
  <si>
    <t>Transf. Rec. do Fundo Nac. de Des. da Educ. - FNDE</t>
  </si>
  <si>
    <t>9721.36.00</t>
  </si>
  <si>
    <t>Dedução de Receita P/Formação do FUNDEF - LC 87/96</t>
  </si>
  <si>
    <t>Outras Transferência da União</t>
  </si>
  <si>
    <t>Cota-Parte do ICMS</t>
  </si>
  <si>
    <t>9722.01.01</t>
  </si>
  <si>
    <t>Dedução de Receita P/Formação do FUNDEF - ICMS</t>
  </si>
  <si>
    <t>Cota-Parte do IPVA</t>
  </si>
  <si>
    <t>9722.01.02</t>
  </si>
  <si>
    <t>Dedução de Receita P/Formação do FUNDEF - IPVA</t>
  </si>
  <si>
    <t>Cota-Parte do IPI/Exportação</t>
  </si>
  <si>
    <t>9722.01.04</t>
  </si>
  <si>
    <t>Dedução de Receita P/Formação do FUNDEF - IPI/Exp.</t>
  </si>
  <si>
    <t>1722.01.13</t>
  </si>
  <si>
    <t>Cota-Parte de Contr. De Interv. no Domínio Econom. - CIDE</t>
  </si>
  <si>
    <t>Outras Transferências dos Estados</t>
  </si>
  <si>
    <t>Outras Transf. dos Estados p/Serv. Transp. Escolar</t>
  </si>
  <si>
    <t>Transferências de Recursos do FUNDEB</t>
  </si>
  <si>
    <t>1910.00.00</t>
  </si>
  <si>
    <t>Multas e Juros de Mora</t>
  </si>
  <si>
    <t>1919.15.00</t>
  </si>
  <si>
    <t>Multas Previstas na Legislação de Trânsito</t>
  </si>
  <si>
    <t>1930.00.00</t>
  </si>
  <si>
    <t>Receita da Dívida Ativa</t>
  </si>
  <si>
    <t>1990.00.00</t>
  </si>
  <si>
    <t>Receitas Diversas</t>
  </si>
  <si>
    <t>2471.00.00</t>
  </si>
  <si>
    <t>TRANSF. CONV. DA UNIÃO DE DE SUAS ENTIDADES</t>
  </si>
  <si>
    <t>2471.02.00</t>
  </si>
  <si>
    <t>Transf. Conv. da União Destin. Programa Educação</t>
  </si>
  <si>
    <t>2471.99.00</t>
  </si>
  <si>
    <t>Outras Transf. de Convênio da União</t>
  </si>
  <si>
    <t>2472.00.00</t>
  </si>
  <si>
    <t>TRANSF. CONV. DOS EST. DISTR. FED. E SUAS ENTID.</t>
  </si>
  <si>
    <t>2472.02.00</t>
  </si>
  <si>
    <t>Transf. Conv. do Estado Destin. Programa Educação</t>
  </si>
  <si>
    <t>24.72.99.00</t>
  </si>
  <si>
    <t>Outros Transf. de Convênio do Estado</t>
  </si>
  <si>
    <t>SOMA</t>
  </si>
  <si>
    <t>Unidade Gestora: Fundo Municipal de Saúde</t>
  </si>
  <si>
    <t>Transf. de Rec. do Sistema Ùnico de Saúde - SUS</t>
  </si>
  <si>
    <t>Tranferências dos Estados</t>
  </si>
  <si>
    <t>Transf. de Recursos do Estado p/Programas de Saúde</t>
  </si>
  <si>
    <t>TRANSF. CONV. DA UNIÃO E DE SUAS ENTIDADES</t>
  </si>
  <si>
    <t>2471.01.00</t>
  </si>
  <si>
    <t>Transf. de Convênios p/SUS</t>
  </si>
  <si>
    <t>TRANSF. CONV. DOS EST. DISTR. FED. E SUAS ESTID.</t>
  </si>
  <si>
    <t>2472.01.00</t>
  </si>
  <si>
    <t>Unidade Gestora: SAMAE</t>
  </si>
  <si>
    <t>1325.02.01</t>
  </si>
  <si>
    <t>Rec. De Rem. De Depósito de Poupança</t>
  </si>
  <si>
    <t>1600.41.01</t>
  </si>
  <si>
    <t>Tarifa de Água Residual</t>
  </si>
  <si>
    <t>1600.41.02</t>
  </si>
  <si>
    <t>Tarifa de Industrial</t>
  </si>
  <si>
    <t>1600.41.03</t>
  </si>
  <si>
    <t>Tarifa de Água Poderes Publicos/Comercial</t>
  </si>
  <si>
    <t>1600.41.04</t>
  </si>
  <si>
    <t>Ligação de Água</t>
  </si>
  <si>
    <t>1600.41.05</t>
  </si>
  <si>
    <t>Expediente</t>
  </si>
  <si>
    <t>1600.41.06</t>
  </si>
  <si>
    <t>Desligamento de Água</t>
  </si>
  <si>
    <t>1600.41.07</t>
  </si>
  <si>
    <t>Aferição de Hidrômetro</t>
  </si>
  <si>
    <t>1600.41.09</t>
  </si>
  <si>
    <t>Outras Receitas</t>
  </si>
  <si>
    <t>1600.42.01</t>
  </si>
  <si>
    <t>Tarifa de Esgoto Residencial</t>
  </si>
  <si>
    <t>1600.42.02</t>
  </si>
  <si>
    <t>Tarifa de Esgoto Industrial</t>
  </si>
  <si>
    <t>1600.42.03</t>
  </si>
  <si>
    <t>Tarifa de Esgoto Poderes Publicos/Comercial</t>
  </si>
  <si>
    <t>1600.42.04</t>
  </si>
  <si>
    <t>Ligação de Esgoto</t>
  </si>
  <si>
    <t>Tarifa de Religamento de Água</t>
  </si>
  <si>
    <t>1918.99.00</t>
  </si>
  <si>
    <t>Multas e Juros de Mora de outras Receitas</t>
  </si>
  <si>
    <t>RECEITA DA DIVIDA ATIVA</t>
  </si>
  <si>
    <t>1932.99.00</t>
  </si>
  <si>
    <t>Rec. Div. Ativ. Não Tributária de Outras Receitas</t>
  </si>
  <si>
    <t>2471.03.00</t>
  </si>
  <si>
    <t>Transf. Convênios da União Destin. Programa Saneam</t>
  </si>
  <si>
    <t>ECLAIR ALVES COELHO</t>
  </si>
  <si>
    <t>Preito Municipal</t>
  </si>
  <si>
    <t>MUNICÍPIO DE TIMBÉ DO SUL - SC</t>
  </si>
  <si>
    <t>LEI DE DIRETRIZES ORÇAMENTÁRIAS</t>
  </si>
  <si>
    <t>Transferência Financeira ICMS - Desoneração - LC 87/96</t>
  </si>
  <si>
    <t xml:space="preserve">MEMORIA E METODOLOGIA DE CÁLCULO DAS METAS DE RECEITAS </t>
  </si>
  <si>
    <t>PREVISÃO 2015</t>
  </si>
  <si>
    <t>R$</t>
  </si>
  <si>
    <t>Outras Oper Cred</t>
  </si>
  <si>
    <t>Oper Cred Educação</t>
  </si>
  <si>
    <t>Operação de Crédito Interna</t>
  </si>
  <si>
    <t>1721.22.90</t>
  </si>
  <si>
    <t>Outras Transf. Comp. Financeira</t>
  </si>
  <si>
    <t>Timbé do Sul, agosto de 2015.</t>
  </si>
  <si>
    <t>PREVISÃO 2016</t>
  </si>
  <si>
    <t>LDO/2016</t>
  </si>
  <si>
    <t>ANEXO - METAS DE RECEITAS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</si>
</sst>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"/>
    <numFmt numFmtId="185" formatCode="_(* #,##0_);_(* \(#,##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" fillId="0" borderId="34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4" fontId="0" fillId="0" borderId="38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4" fillId="0" borderId="0" xfId="50">
      <alignment/>
      <protection/>
    </xf>
    <xf numFmtId="0" fontId="9" fillId="0" borderId="0" xfId="50" applyFont="1">
      <alignment/>
      <protection/>
    </xf>
    <xf numFmtId="0" fontId="9" fillId="0" borderId="3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9" fillId="0" borderId="39" xfId="50" applyFont="1" applyBorder="1" applyAlignment="1">
      <alignment horizontal="left" vertical="center"/>
      <protection/>
    </xf>
    <xf numFmtId="0" fontId="4" fillId="0" borderId="39" xfId="50" applyFont="1" applyBorder="1">
      <alignment/>
      <protection/>
    </xf>
    <xf numFmtId="0" fontId="9" fillId="0" borderId="39" xfId="50" applyFont="1" applyBorder="1">
      <alignment/>
      <protection/>
    </xf>
    <xf numFmtId="0" fontId="4" fillId="0" borderId="40" xfId="50" applyFont="1" applyFill="1" applyBorder="1">
      <alignment/>
      <protection/>
    </xf>
    <xf numFmtId="0" fontId="4" fillId="0" borderId="39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0" xfId="50" applyFont="1">
      <alignment/>
      <protection/>
    </xf>
    <xf numFmtId="0" fontId="9" fillId="0" borderId="0" xfId="50" applyFont="1" applyBorder="1" applyAlignment="1">
      <alignment horizontal="center"/>
      <protection/>
    </xf>
    <xf numFmtId="0" fontId="4" fillId="0" borderId="0" xfId="50" applyAlignment="1">
      <alignment horizontal="center"/>
      <protection/>
    </xf>
    <xf numFmtId="0" fontId="9" fillId="0" borderId="0" xfId="50" applyFont="1" applyAlignment="1">
      <alignment horizontal="center"/>
      <protection/>
    </xf>
    <xf numFmtId="171" fontId="9" fillId="0" borderId="39" xfId="64" applyFont="1" applyBorder="1" applyAlignment="1">
      <alignment horizontal="left" vertical="center"/>
    </xf>
    <xf numFmtId="171" fontId="4" fillId="0" borderId="39" xfId="64" applyFont="1" applyBorder="1" applyAlignment="1">
      <alignment/>
    </xf>
    <xf numFmtId="171" fontId="9" fillId="0" borderId="39" xfId="64" applyFont="1" applyBorder="1" applyAlignment="1">
      <alignment/>
    </xf>
    <xf numFmtId="171" fontId="9" fillId="0" borderId="10" xfId="64" applyFont="1" applyBorder="1" applyAlignment="1">
      <alignment horizontal="center"/>
    </xf>
    <xf numFmtId="171" fontId="9" fillId="0" borderId="0" xfId="64" applyFont="1" applyBorder="1" applyAlignment="1">
      <alignment horizontal="center"/>
    </xf>
    <xf numFmtId="171" fontId="4" fillId="0" borderId="40" xfId="64" applyFont="1" applyFill="1" applyBorder="1" applyAlignment="1">
      <alignment/>
    </xf>
    <xf numFmtId="171" fontId="4" fillId="0" borderId="39" xfId="64" applyFont="1" applyFill="1" applyBorder="1" applyAlignment="1">
      <alignment/>
    </xf>
    <xf numFmtId="171" fontId="9" fillId="0" borderId="40" xfId="64" applyFont="1" applyBorder="1" applyAlignment="1">
      <alignment/>
    </xf>
    <xf numFmtId="43" fontId="9" fillId="0" borderId="0" xfId="50" applyNumberFormat="1" applyFont="1" applyAlignment="1">
      <alignment horizontal="center"/>
      <protection/>
    </xf>
    <xf numFmtId="43" fontId="4" fillId="0" borderId="0" xfId="50" applyNumberFormat="1">
      <alignment/>
      <protection/>
    </xf>
    <xf numFmtId="171" fontId="4" fillId="0" borderId="0" xfId="64" applyFont="1" applyAlignment="1">
      <alignment/>
    </xf>
    <xf numFmtId="171" fontId="4" fillId="0" borderId="0" xfId="64" applyFont="1" applyAlignment="1">
      <alignment/>
    </xf>
    <xf numFmtId="0" fontId="9" fillId="0" borderId="39" xfId="50" applyFont="1" applyFill="1" applyBorder="1" applyAlignment="1">
      <alignment horizontal="left" vertical="center"/>
      <protection/>
    </xf>
    <xf numFmtId="0" fontId="9" fillId="0" borderId="39" xfId="50" applyFont="1" applyFill="1" applyBorder="1">
      <alignment/>
      <protection/>
    </xf>
    <xf numFmtId="0" fontId="9" fillId="0" borderId="40" xfId="50" applyFont="1" applyFill="1" applyBorder="1">
      <alignment/>
      <protection/>
    </xf>
    <xf numFmtId="0" fontId="9" fillId="0" borderId="41" xfId="50" applyFont="1" applyBorder="1" applyAlignment="1">
      <alignment horizontal="center"/>
      <protection/>
    </xf>
    <xf numFmtId="0" fontId="9" fillId="0" borderId="31" xfId="50" applyFont="1" applyBorder="1" applyAlignment="1">
      <alignment horizontal="center"/>
      <protection/>
    </xf>
    <xf numFmtId="171" fontId="9" fillId="0" borderId="0" xfId="64" applyFont="1" applyBorder="1" applyAlignment="1">
      <alignment horizontal="left" vertical="center"/>
    </xf>
    <xf numFmtId="171" fontId="4" fillId="0" borderId="0" xfId="64" applyFont="1" applyBorder="1" applyAlignment="1">
      <alignment/>
    </xf>
    <xf numFmtId="171" fontId="9" fillId="0" borderId="0" xfId="64" applyFont="1" applyBorder="1" applyAlignment="1">
      <alignment/>
    </xf>
    <xf numFmtId="171" fontId="4" fillId="0" borderId="42" xfId="64" applyFont="1" applyFill="1" applyBorder="1" applyAlignment="1">
      <alignment/>
    </xf>
    <xf numFmtId="171" fontId="4" fillId="0" borderId="0" xfId="64" applyFont="1" applyFill="1" applyBorder="1" applyAlignment="1">
      <alignment/>
    </xf>
    <xf numFmtId="171" fontId="9" fillId="0" borderId="42" xfId="64" applyFont="1" applyBorder="1" applyAlignment="1">
      <alignment/>
    </xf>
    <xf numFmtId="171" fontId="9" fillId="0" borderId="31" xfId="64" applyFont="1" applyBorder="1" applyAlignment="1">
      <alignment horizontal="center"/>
    </xf>
    <xf numFmtId="0" fontId="9" fillId="0" borderId="26" xfId="50" applyFont="1" applyBorder="1" applyAlignment="1">
      <alignment horizontal="center"/>
      <protection/>
    </xf>
    <xf numFmtId="0" fontId="9" fillId="0" borderId="43" xfId="50" applyFont="1" applyFill="1" applyBorder="1" applyAlignment="1">
      <alignment horizontal="left" vertical="center"/>
      <protection/>
    </xf>
    <xf numFmtId="171" fontId="9" fillId="0" borderId="44" xfId="64" applyFont="1" applyFill="1" applyBorder="1" applyAlignment="1">
      <alignment horizontal="left" vertical="center"/>
    </xf>
    <xf numFmtId="0" fontId="4" fillId="0" borderId="43" xfId="50" applyFill="1" applyBorder="1" applyAlignment="1">
      <alignment horizontal="left"/>
      <protection/>
    </xf>
    <xf numFmtId="171" fontId="4" fillId="0" borderId="44" xfId="64" applyFont="1" applyFill="1" applyBorder="1" applyAlignment="1">
      <alignment/>
    </xf>
    <xf numFmtId="0" fontId="9" fillId="0" borderId="43" xfId="50" applyFont="1" applyFill="1" applyBorder="1" applyAlignment="1">
      <alignment horizontal="left"/>
      <protection/>
    </xf>
    <xf numFmtId="171" fontId="9" fillId="0" borderId="44" xfId="64" applyFont="1" applyFill="1" applyBorder="1" applyAlignment="1">
      <alignment/>
    </xf>
    <xf numFmtId="0" fontId="4" fillId="0" borderId="43" xfId="50" applyFont="1" applyFill="1" applyBorder="1" applyAlignment="1">
      <alignment horizontal="left"/>
      <protection/>
    </xf>
    <xf numFmtId="0" fontId="4" fillId="0" borderId="34" xfId="50" applyFill="1" applyBorder="1">
      <alignment/>
      <protection/>
    </xf>
    <xf numFmtId="0" fontId="9" fillId="0" borderId="17" xfId="50" applyFont="1" applyFill="1" applyBorder="1" applyAlignment="1">
      <alignment horizontal="center"/>
      <protection/>
    </xf>
    <xf numFmtId="171" fontId="9" fillId="0" borderId="32" xfId="64" applyFont="1" applyFill="1" applyBorder="1" applyAlignment="1">
      <alignment horizontal="center"/>
    </xf>
    <xf numFmtId="0" fontId="9" fillId="0" borderId="10" xfId="50" applyFont="1" applyBorder="1">
      <alignment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40" xfId="50" applyBorder="1">
      <alignment/>
      <protection/>
    </xf>
    <xf numFmtId="0" fontId="9" fillId="0" borderId="43" xfId="50" applyFont="1" applyBorder="1" applyAlignment="1">
      <alignment horizontal="left" vertical="center"/>
      <protection/>
    </xf>
    <xf numFmtId="171" fontId="9" fillId="0" borderId="44" xfId="64" applyFont="1" applyBorder="1" applyAlignment="1">
      <alignment horizontal="left" vertical="center"/>
    </xf>
    <xf numFmtId="0" fontId="4" fillId="0" borderId="43" xfId="50" applyBorder="1" applyAlignment="1">
      <alignment horizontal="left"/>
      <protection/>
    </xf>
    <xf numFmtId="171" fontId="4" fillId="0" borderId="44" xfId="64" applyFont="1" applyBorder="1" applyAlignment="1">
      <alignment/>
    </xf>
    <xf numFmtId="0" fontId="9" fillId="0" borderId="43" xfId="50" applyFont="1" applyBorder="1" applyAlignment="1">
      <alignment horizontal="left"/>
      <protection/>
    </xf>
    <xf numFmtId="171" fontId="9" fillId="0" borderId="44" xfId="64" applyFont="1" applyBorder="1" applyAlignment="1">
      <alignment/>
    </xf>
    <xf numFmtId="0" fontId="4" fillId="0" borderId="43" xfId="50" applyFont="1" applyBorder="1" applyAlignment="1">
      <alignment horizontal="left"/>
      <protection/>
    </xf>
    <xf numFmtId="0" fontId="4" fillId="0" borderId="34" xfId="50" applyBorder="1">
      <alignment/>
      <protection/>
    </xf>
    <xf numFmtId="0" fontId="9" fillId="0" borderId="17" xfId="50" applyFont="1" applyBorder="1" applyAlignment="1">
      <alignment horizontal="center"/>
      <protection/>
    </xf>
    <xf numFmtId="171" fontId="9" fillId="0" borderId="32" xfId="64" applyFont="1" applyBorder="1" applyAlignment="1">
      <alignment horizontal="center"/>
    </xf>
    <xf numFmtId="0" fontId="4" fillId="0" borderId="45" xfId="50" applyBorder="1">
      <alignment/>
      <protection/>
    </xf>
    <xf numFmtId="0" fontId="9" fillId="0" borderId="46" xfId="50" applyFont="1" applyBorder="1">
      <alignment/>
      <protection/>
    </xf>
    <xf numFmtId="0" fontId="4" fillId="0" borderId="33" xfId="50" applyBorder="1">
      <alignment/>
      <protection/>
    </xf>
    <xf numFmtId="171" fontId="9" fillId="0" borderId="26" xfId="64" applyFont="1" applyBorder="1" applyAlignment="1">
      <alignment horizontal="center"/>
    </xf>
    <xf numFmtId="171" fontId="9" fillId="0" borderId="24" xfId="64" applyFont="1" applyBorder="1" applyAlignment="1">
      <alignment horizontal="center"/>
    </xf>
    <xf numFmtId="0" fontId="4" fillId="0" borderId="0" xfId="50" applyBorder="1">
      <alignment/>
      <protection/>
    </xf>
    <xf numFmtId="4" fontId="9" fillId="0" borderId="43" xfId="50" applyNumberFormat="1" applyFont="1" applyBorder="1" applyAlignment="1">
      <alignment horizontal="right"/>
      <protection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9" fillId="0" borderId="48" xfId="50" applyFont="1" applyBorder="1" applyAlignment="1">
      <alignment horizontal="center" vertical="center"/>
      <protection/>
    </xf>
    <xf numFmtId="0" fontId="9" fillId="0" borderId="27" xfId="50" applyFont="1" applyBorder="1" applyAlignment="1">
      <alignment horizontal="center" vertical="center"/>
      <protection/>
    </xf>
    <xf numFmtId="0" fontId="9" fillId="0" borderId="49" xfId="50" applyFont="1" applyBorder="1" applyAlignment="1">
      <alignment horizontal="center" vertical="center"/>
      <protection/>
    </xf>
    <xf numFmtId="0" fontId="9" fillId="0" borderId="23" xfId="50" applyFont="1" applyBorder="1" applyAlignment="1">
      <alignment horizontal="center" vertical="center"/>
      <protection/>
    </xf>
    <xf numFmtId="0" fontId="9" fillId="0" borderId="50" xfId="50" applyFont="1" applyBorder="1" applyAlignment="1">
      <alignment horizontal="center" vertical="center" wrapText="1"/>
      <protection/>
    </xf>
    <xf numFmtId="0" fontId="9" fillId="0" borderId="25" xfId="5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D1" sqref="D1"/>
    </sheetView>
  </sheetViews>
  <sheetFormatPr defaultColWidth="12" defaultRowHeight="12.75"/>
  <cols>
    <col min="1" max="1" width="14" style="0" customWidth="1"/>
    <col min="2" max="2" width="17.5" style="0" customWidth="1"/>
    <col min="3" max="3" width="12" style="0" hidden="1" customWidth="1"/>
    <col min="4" max="4" width="14.16015625" style="0" customWidth="1"/>
    <col min="5" max="5" width="17.33203125" style="0" customWidth="1"/>
    <col min="6" max="6" width="12" style="0" hidden="1" customWidth="1"/>
    <col min="7" max="7" width="15.5" style="0" customWidth="1"/>
  </cols>
  <sheetData>
    <row r="1" spans="1:7" ht="12.75">
      <c r="A1" s="13" t="s">
        <v>4</v>
      </c>
      <c r="B1" s="8"/>
      <c r="C1" s="8"/>
      <c r="D1" s="8"/>
      <c r="E1" s="8"/>
      <c r="F1" s="8"/>
      <c r="G1" s="14"/>
    </row>
    <row r="2" spans="1:7" ht="12.75">
      <c r="A2" s="7"/>
      <c r="B2" s="1"/>
      <c r="C2" s="1"/>
      <c r="D2" s="15"/>
      <c r="E2" s="15"/>
      <c r="F2" s="1"/>
      <c r="G2" s="6"/>
    </row>
    <row r="3" spans="1:7" ht="12.75">
      <c r="A3" s="7"/>
      <c r="B3" s="1"/>
      <c r="C3" s="1"/>
      <c r="D3" s="15"/>
      <c r="E3" s="15"/>
      <c r="F3" s="1"/>
      <c r="G3" s="6"/>
    </row>
    <row r="4" spans="1:7" ht="12.75">
      <c r="A4" s="19"/>
      <c r="B4" s="12"/>
      <c r="C4" s="12"/>
      <c r="D4" s="12"/>
      <c r="E4" s="12"/>
      <c r="F4" s="12"/>
      <c r="G4" s="20"/>
    </row>
    <row r="5" spans="1:7" ht="19.5" thickBot="1">
      <c r="A5" s="21" t="s">
        <v>17</v>
      </c>
      <c r="B5" s="22"/>
      <c r="C5" s="22"/>
      <c r="D5" s="22"/>
      <c r="E5" s="22"/>
      <c r="F5" s="22"/>
      <c r="G5" s="23"/>
    </row>
    <row r="6" spans="1:7" ht="13.5" customHeight="1" thickBot="1">
      <c r="A6" s="24" t="s">
        <v>5</v>
      </c>
      <c r="B6" s="25"/>
      <c r="C6" s="26" t="s">
        <v>1</v>
      </c>
      <c r="D6" s="27" t="s">
        <v>18</v>
      </c>
      <c r="E6" s="25"/>
      <c r="F6" s="26" t="s">
        <v>1</v>
      </c>
      <c r="G6" s="28" t="str">
        <f>D6</f>
        <v>Até Dezembro</v>
      </c>
    </row>
    <row r="7" spans="1:7" ht="13.5" customHeight="1">
      <c r="A7" s="19" t="s">
        <v>6</v>
      </c>
      <c r="B7" s="29" t="s">
        <v>0</v>
      </c>
      <c r="C7" s="18"/>
      <c r="D7" s="30">
        <v>9291659.18</v>
      </c>
      <c r="E7" s="29" t="s">
        <v>7</v>
      </c>
      <c r="F7" s="18"/>
      <c r="G7" s="31">
        <v>159130.42</v>
      </c>
    </row>
    <row r="8" spans="1:7" ht="13.5" customHeight="1">
      <c r="A8" s="19"/>
      <c r="B8" s="32" t="s">
        <v>8</v>
      </c>
      <c r="C8" s="18"/>
      <c r="D8" s="18">
        <v>7905389.19</v>
      </c>
      <c r="E8" s="32" t="s">
        <v>9</v>
      </c>
      <c r="F8" s="18"/>
      <c r="G8" s="33">
        <v>90546.71</v>
      </c>
    </row>
    <row r="9" spans="1:7" ht="13.5" customHeight="1">
      <c r="A9" s="19"/>
      <c r="B9" s="32" t="s">
        <v>10</v>
      </c>
      <c r="C9" s="18"/>
      <c r="D9" s="18">
        <v>1427714.04</v>
      </c>
      <c r="E9" s="32"/>
      <c r="F9" s="18"/>
      <c r="G9" s="33"/>
    </row>
    <row r="10" spans="1:7" ht="13.5" customHeight="1">
      <c r="A10" s="34"/>
      <c r="B10" s="32" t="s">
        <v>19</v>
      </c>
      <c r="C10" s="18"/>
      <c r="D10" s="35">
        <f>D7-D8-D9</f>
        <v>-41444.050000000745</v>
      </c>
      <c r="E10" s="32" t="s">
        <v>11</v>
      </c>
      <c r="F10" s="18"/>
      <c r="G10" s="36">
        <f>G7-G8</f>
        <v>68583.71</v>
      </c>
    </row>
    <row r="11" spans="1:7" ht="12.75">
      <c r="A11" s="37"/>
      <c r="B11" s="12"/>
      <c r="C11" s="38"/>
      <c r="D11" s="38"/>
      <c r="E11" s="12"/>
      <c r="F11" s="38"/>
      <c r="G11" s="39"/>
    </row>
    <row r="12" spans="1:7" ht="13.5" customHeight="1">
      <c r="A12" s="19" t="s">
        <v>12</v>
      </c>
      <c r="B12" s="32" t="s">
        <v>0</v>
      </c>
      <c r="C12" s="18">
        <v>909490.55</v>
      </c>
      <c r="D12" s="18">
        <v>583947.2</v>
      </c>
      <c r="E12" s="32" t="s">
        <v>7</v>
      </c>
      <c r="F12" s="18">
        <v>77168.32</v>
      </c>
      <c r="G12" s="33">
        <v>23508.82</v>
      </c>
    </row>
    <row r="13" spans="1:7" ht="13.5" customHeight="1">
      <c r="A13" s="19"/>
      <c r="B13" s="32" t="s">
        <v>13</v>
      </c>
      <c r="C13" s="18"/>
      <c r="D13" s="18">
        <v>1412048.46</v>
      </c>
      <c r="E13" s="32"/>
      <c r="F13" s="18"/>
      <c r="G13" s="33"/>
    </row>
    <row r="14" spans="1:7" ht="13.5" customHeight="1">
      <c r="A14" s="19"/>
      <c r="B14" s="32" t="s">
        <v>8</v>
      </c>
      <c r="C14" s="18">
        <v>963692.29</v>
      </c>
      <c r="D14" s="18">
        <v>1993163.09</v>
      </c>
      <c r="E14" s="32" t="s">
        <v>9</v>
      </c>
      <c r="F14" s="18">
        <v>30385.05</v>
      </c>
      <c r="G14" s="33">
        <v>9085.02</v>
      </c>
    </row>
    <row r="15" spans="1:7" ht="13.5" customHeight="1">
      <c r="A15" s="34"/>
      <c r="B15" s="32" t="s">
        <v>11</v>
      </c>
      <c r="C15" s="18"/>
      <c r="D15" s="35">
        <f>D12+D13-D14</f>
        <v>2832.5699999998324</v>
      </c>
      <c r="E15" s="32" t="s">
        <v>11</v>
      </c>
      <c r="F15" s="18"/>
      <c r="G15" s="36">
        <f>G12-G14</f>
        <v>14423.8</v>
      </c>
    </row>
    <row r="16" spans="1:7" ht="12.75">
      <c r="A16" s="37"/>
      <c r="B16" s="12"/>
      <c r="C16" s="38"/>
      <c r="D16" s="38"/>
      <c r="E16" s="12"/>
      <c r="F16" s="38"/>
      <c r="G16" s="39"/>
    </row>
    <row r="17" spans="1:7" ht="13.5" customHeight="1">
      <c r="A17" s="19" t="s">
        <v>14</v>
      </c>
      <c r="B17" s="32" t="s">
        <v>0</v>
      </c>
      <c r="C17" s="18"/>
      <c r="D17" s="18">
        <v>56515.58</v>
      </c>
      <c r="E17" s="32" t="s">
        <v>7</v>
      </c>
      <c r="F17" s="18"/>
      <c r="G17" s="33">
        <v>0</v>
      </c>
    </row>
    <row r="18" spans="1:7" ht="13.5" customHeight="1">
      <c r="A18" s="19"/>
      <c r="B18" s="32" t="s">
        <v>10</v>
      </c>
      <c r="C18" s="18"/>
      <c r="D18" s="18">
        <v>15665.58</v>
      </c>
      <c r="E18" s="32"/>
      <c r="F18" s="18"/>
      <c r="G18" s="33"/>
    </row>
    <row r="19" spans="1:7" ht="13.5" customHeight="1" thickBot="1">
      <c r="A19" s="19"/>
      <c r="B19" s="32" t="s">
        <v>8</v>
      </c>
      <c r="C19" s="18"/>
      <c r="D19" s="40">
        <v>72181.16</v>
      </c>
      <c r="E19" s="32" t="s">
        <v>9</v>
      </c>
      <c r="F19" s="18"/>
      <c r="G19" s="33">
        <v>0</v>
      </c>
    </row>
    <row r="20" spans="1:7" ht="13.5" customHeight="1" thickBot="1">
      <c r="A20" s="34"/>
      <c r="B20" s="32" t="s">
        <v>11</v>
      </c>
      <c r="C20" s="41"/>
      <c r="D20" s="42">
        <f>D17+D18-D19</f>
        <v>0</v>
      </c>
      <c r="E20" s="43" t="s">
        <v>11</v>
      </c>
      <c r="F20" s="18"/>
      <c r="G20" s="36">
        <f>G17-G19</f>
        <v>0</v>
      </c>
    </row>
    <row r="21" spans="1:7" ht="12.75">
      <c r="A21" s="37"/>
      <c r="B21" s="12"/>
      <c r="C21" s="38"/>
      <c r="D21" s="38"/>
      <c r="E21" s="12"/>
      <c r="F21" s="38"/>
      <c r="G21" s="39"/>
    </row>
    <row r="22" spans="1:7" ht="15" customHeight="1">
      <c r="A22" s="11" t="s">
        <v>15</v>
      </c>
      <c r="B22" s="32" t="s">
        <v>0</v>
      </c>
      <c r="C22" s="18"/>
      <c r="D22" s="18">
        <f>D7+D12+D17</f>
        <v>9932121.959999999</v>
      </c>
      <c r="E22" s="32" t="s">
        <v>7</v>
      </c>
      <c r="F22" s="18"/>
      <c r="G22" s="33">
        <f>G7+G12+G17</f>
        <v>182639.24000000002</v>
      </c>
    </row>
    <row r="23" spans="1:7" ht="15" customHeight="1">
      <c r="A23" s="11" t="s">
        <v>16</v>
      </c>
      <c r="B23" s="32" t="s">
        <v>8</v>
      </c>
      <c r="C23" s="18"/>
      <c r="D23" s="18">
        <f>D8+D14+D19</f>
        <v>9970733.440000001</v>
      </c>
      <c r="E23" s="32" t="s">
        <v>9</v>
      </c>
      <c r="F23" s="18"/>
      <c r="G23" s="18">
        <f>G8+G14+G19</f>
        <v>99631.73000000001</v>
      </c>
    </row>
    <row r="24" spans="1:7" ht="15" customHeight="1" thickBot="1">
      <c r="A24" s="21"/>
      <c r="B24" s="16" t="s">
        <v>19</v>
      </c>
      <c r="C24" s="17"/>
      <c r="D24" s="17">
        <f>D22-D23</f>
        <v>-38611.48000000231</v>
      </c>
      <c r="E24" s="16" t="s">
        <v>11</v>
      </c>
      <c r="F24" s="17"/>
      <c r="G24" s="44">
        <f>G22-G23</f>
        <v>83007.51000000001</v>
      </c>
    </row>
    <row r="26" ht="12.75">
      <c r="D26" s="4"/>
    </row>
    <row r="28" ht="12.75">
      <c r="D28" t="s">
        <v>20</v>
      </c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</sheetData>
  <sheetProtection/>
  <printOptions/>
  <pageMargins left="1.8" right="0.787401575" top="0.984251969" bottom="0.984251969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I17" sqref="I17"/>
    </sheetView>
  </sheetViews>
  <sheetFormatPr defaultColWidth="12" defaultRowHeight="12.75"/>
  <cols>
    <col min="1" max="1" width="25.66015625" style="0" customWidth="1"/>
    <col min="2" max="2" width="14.83203125" style="0" customWidth="1"/>
    <col min="3" max="3" width="11.66015625" style="0" customWidth="1"/>
    <col min="4" max="4" width="16" style="0" customWidth="1"/>
    <col min="5" max="5" width="11.83203125" style="0" customWidth="1"/>
    <col min="6" max="6" width="12" style="0" customWidth="1"/>
    <col min="7" max="7" width="16.83203125" style="0" customWidth="1"/>
  </cols>
  <sheetData>
    <row r="1" ht="19.5" customHeight="1">
      <c r="A1" s="56" t="s">
        <v>4</v>
      </c>
    </row>
    <row r="2" spans="1:12" ht="19.5" customHeight="1">
      <c r="A2" s="136" t="s">
        <v>35</v>
      </c>
      <c r="B2" s="136"/>
      <c r="C2" s="136"/>
      <c r="D2" s="136"/>
      <c r="E2" s="136"/>
      <c r="F2" s="136"/>
      <c r="G2" s="1"/>
      <c r="H2" s="1"/>
      <c r="I2" s="1"/>
      <c r="L2" s="1"/>
    </row>
    <row r="3" spans="1:9" ht="19.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 thickBot="1">
      <c r="A4" s="5" t="s">
        <v>21</v>
      </c>
      <c r="B4" s="5">
        <v>2008</v>
      </c>
      <c r="C4" s="5" t="s">
        <v>34</v>
      </c>
      <c r="D4" s="5">
        <v>2009</v>
      </c>
      <c r="E4" s="5" t="s">
        <v>34</v>
      </c>
      <c r="F4" s="5" t="s">
        <v>36</v>
      </c>
      <c r="G4" s="5">
        <v>2010</v>
      </c>
      <c r="H4" s="57" t="s">
        <v>34</v>
      </c>
      <c r="I4" s="57" t="s">
        <v>36</v>
      </c>
    </row>
    <row r="5" spans="1:9" ht="19.5" customHeight="1">
      <c r="A5" s="50" t="s">
        <v>22</v>
      </c>
      <c r="B5" s="45">
        <v>417759.42</v>
      </c>
      <c r="C5" s="52">
        <f>B5/B17%</f>
        <v>4.9561699618251</v>
      </c>
      <c r="D5" s="45">
        <v>535529.36</v>
      </c>
      <c r="E5" s="54">
        <f>D5/D17%</f>
        <v>5.482085173662098</v>
      </c>
      <c r="F5" s="58">
        <f aca="true" t="shared" si="0" ref="F5:F17">D5/B5%-100</f>
        <v>28.19085204589763</v>
      </c>
      <c r="G5" s="46">
        <v>558114.56</v>
      </c>
      <c r="H5" s="54">
        <f>G5/G17%</f>
        <v>5.0524393218727495</v>
      </c>
      <c r="I5" s="62">
        <f>G5/D5%-100</f>
        <v>4.2173598101138765</v>
      </c>
    </row>
    <row r="6" spans="1:9" ht="19.5" customHeight="1">
      <c r="A6" s="47" t="s">
        <v>23</v>
      </c>
      <c r="B6" s="2">
        <f>252685.81+52821.31</f>
        <v>305507.12</v>
      </c>
      <c r="C6" s="52">
        <f>B6/B17%</f>
        <v>3.624443013798938</v>
      </c>
      <c r="D6" s="2">
        <v>346390.01</v>
      </c>
      <c r="E6" s="54">
        <f>D6/D17%</f>
        <v>3.5459111674580566</v>
      </c>
      <c r="F6" s="59">
        <f t="shared" si="0"/>
        <v>13.381976171291853</v>
      </c>
      <c r="G6" s="3">
        <f>472303.04-71842.35</f>
        <v>400460.68999999994</v>
      </c>
      <c r="H6" s="54">
        <f>G6/G17%</f>
        <v>3.6252473632300384</v>
      </c>
      <c r="I6" s="62">
        <f aca="true" t="shared" si="1" ref="I6:I17">G6/D6%-100</f>
        <v>15.609768884501008</v>
      </c>
    </row>
    <row r="7" spans="1:9" ht="19.5" customHeight="1">
      <c r="A7" s="48" t="s">
        <v>24</v>
      </c>
      <c r="B7" s="2">
        <f>44610.54+9731.85</f>
        <v>54342.39</v>
      </c>
      <c r="C7" s="52">
        <f>B7/B17%</f>
        <v>0.6447014910442587</v>
      </c>
      <c r="D7" s="2">
        <v>71842.35</v>
      </c>
      <c r="E7" s="54">
        <f>D7/D17%</f>
        <v>0.7354328468116916</v>
      </c>
      <c r="F7" s="59">
        <f t="shared" si="0"/>
        <v>32.20314748762431</v>
      </c>
      <c r="G7" s="3">
        <v>71842.35</v>
      </c>
      <c r="H7" s="54">
        <f>G7/G17%</f>
        <v>0.6503666811984706</v>
      </c>
      <c r="I7" s="62">
        <f t="shared" si="1"/>
        <v>0</v>
      </c>
    </row>
    <row r="8" spans="1:9" ht="19.5" customHeight="1">
      <c r="A8" s="48" t="s">
        <v>25</v>
      </c>
      <c r="B8" s="2">
        <f>92798.9+21372.04</f>
        <v>114170.94</v>
      </c>
      <c r="C8" s="52">
        <f>B8/B17%</f>
        <v>1.3544891060537565</v>
      </c>
      <c r="D8" s="2">
        <v>204085.76</v>
      </c>
      <c r="E8" s="54">
        <f>D8/D17%</f>
        <v>2.0891768082548476</v>
      </c>
      <c r="F8" s="59">
        <f t="shared" si="0"/>
        <v>78.75455873447308</v>
      </c>
      <c r="G8" s="3">
        <v>300000</v>
      </c>
      <c r="H8" s="54">
        <f>G8/G17%</f>
        <v>2.7158076588466438</v>
      </c>
      <c r="I8" s="62">
        <f t="shared" si="1"/>
        <v>46.997027132123264</v>
      </c>
    </row>
    <row r="9" spans="1:9" ht="19.5" customHeight="1">
      <c r="A9" s="48" t="s">
        <v>26</v>
      </c>
      <c r="B9" s="2">
        <f>452168.5+83825.57</f>
        <v>535994.0700000001</v>
      </c>
      <c r="C9" s="52">
        <f>B9/B17%</f>
        <v>6.3588696801866975</v>
      </c>
      <c r="D9" s="2">
        <v>659617.04</v>
      </c>
      <c r="E9" s="54">
        <f>D9/D17%</f>
        <v>6.752340889916622</v>
      </c>
      <c r="F9" s="59">
        <f t="shared" si="0"/>
        <v>23.06424210999198</v>
      </c>
      <c r="G9" s="3">
        <v>658740.37</v>
      </c>
      <c r="H9" s="54">
        <f>G9/G17%</f>
        <v>5.963373806791573</v>
      </c>
      <c r="I9" s="62">
        <f t="shared" si="1"/>
        <v>-0.13290590552360015</v>
      </c>
    </row>
    <row r="10" spans="1:9" ht="19.5" customHeight="1">
      <c r="A10" s="48" t="s">
        <v>27</v>
      </c>
      <c r="B10" s="2">
        <f>2590102.37+493586.23</f>
        <v>3083688.6</v>
      </c>
      <c r="C10" s="52">
        <f>B10/B17%</f>
        <v>36.583938217222</v>
      </c>
      <c r="D10" s="2">
        <v>3722028.84</v>
      </c>
      <c r="E10" s="54">
        <f>D10/D17%</f>
        <v>38.10151346269183</v>
      </c>
      <c r="F10" s="59">
        <f t="shared" si="0"/>
        <v>20.70054155273654</v>
      </c>
      <c r="G10" s="3">
        <v>4153421.22</v>
      </c>
      <c r="H10" s="54">
        <f>G10/G17%</f>
        <v>37.59964386564057</v>
      </c>
      <c r="I10" s="62">
        <f t="shared" si="1"/>
        <v>11.590248183031292</v>
      </c>
    </row>
    <row r="11" spans="1:9" ht="19.5" customHeight="1">
      <c r="A11" s="48" t="s">
        <v>28</v>
      </c>
      <c r="B11" s="2">
        <f>258021.4+55459.47</f>
        <v>313480.87</v>
      </c>
      <c r="C11" s="52">
        <f>B11/B17%</f>
        <v>3.7190411445439078</v>
      </c>
      <c r="D11" s="2">
        <v>342263.24</v>
      </c>
      <c r="E11" s="54">
        <f>D11/D17%</f>
        <v>3.5036664161485978</v>
      </c>
      <c r="F11" s="59">
        <f t="shared" si="0"/>
        <v>9.181539530625898</v>
      </c>
      <c r="G11" s="3">
        <v>385089.76</v>
      </c>
      <c r="H11" s="54">
        <f>G11/G17%</f>
        <v>3.486099065171387</v>
      </c>
      <c r="I11" s="62">
        <f t="shared" si="1"/>
        <v>12.512743115503739</v>
      </c>
    </row>
    <row r="12" spans="1:9" ht="19.5" customHeight="1">
      <c r="A12" s="48" t="s">
        <v>29</v>
      </c>
      <c r="B12" s="2">
        <f>180878.55+35144.71</f>
        <v>216023.25999999998</v>
      </c>
      <c r="C12" s="52">
        <f>B12/B17%</f>
        <v>2.56283387282454</v>
      </c>
      <c r="D12" s="2">
        <v>200106.25</v>
      </c>
      <c r="E12" s="54">
        <f>D12/D17%</f>
        <v>2.048439522124653</v>
      </c>
      <c r="F12" s="59">
        <f t="shared" si="0"/>
        <v>-7.368192665919395</v>
      </c>
      <c r="G12" s="3">
        <v>250000</v>
      </c>
      <c r="H12" s="54">
        <f>G12/G17%</f>
        <v>2.26317304903887</v>
      </c>
      <c r="I12" s="62">
        <f t="shared" si="1"/>
        <v>24.933629009588657</v>
      </c>
    </row>
    <row r="13" spans="1:9" ht="19.5" customHeight="1">
      <c r="A13" s="48" t="s">
        <v>30</v>
      </c>
      <c r="B13" s="2">
        <f>690237.24+154125.66</f>
        <v>844362.9</v>
      </c>
      <c r="C13" s="52">
        <f>B13/B17%</f>
        <v>10.017263145998074</v>
      </c>
      <c r="D13" s="2">
        <v>995382.11</v>
      </c>
      <c r="E13" s="54">
        <f>D13/D17%</f>
        <v>10.189487103675315</v>
      </c>
      <c r="F13" s="59">
        <f t="shared" si="0"/>
        <v>17.885580951034186</v>
      </c>
      <c r="G13" s="3">
        <v>1180500.45</v>
      </c>
      <c r="H13" s="54">
        <f>G13/G17%</f>
        <v>10.686707211273031</v>
      </c>
      <c r="I13" s="62">
        <f t="shared" si="1"/>
        <v>18.59771620769837</v>
      </c>
    </row>
    <row r="14" spans="1:9" ht="19.5" customHeight="1">
      <c r="A14" s="48" t="s">
        <v>31</v>
      </c>
      <c r="B14" s="2">
        <f>326493.28+100470.49</f>
        <v>426963.77</v>
      </c>
      <c r="C14" s="52">
        <f>B14/B17%</f>
        <v>5.065367554516427</v>
      </c>
      <c r="D14" s="2">
        <v>421180.13</v>
      </c>
      <c r="E14" s="54">
        <f>D14/D17%</f>
        <v>4.31151962632651</v>
      </c>
      <c r="F14" s="59">
        <f t="shared" si="0"/>
        <v>-1.3545973701703105</v>
      </c>
      <c r="G14" s="3">
        <v>389632.24</v>
      </c>
      <c r="H14" s="54">
        <f>G14/G17%</f>
        <v>3.527220738418579</v>
      </c>
      <c r="I14" s="62">
        <f t="shared" si="1"/>
        <v>-7.490355729744422</v>
      </c>
    </row>
    <row r="15" spans="1:9" ht="19.5" customHeight="1">
      <c r="A15" s="48" t="s">
        <v>12</v>
      </c>
      <c r="B15" s="2">
        <v>2116784.42</v>
      </c>
      <c r="C15" s="52">
        <f>B15/B17%</f>
        <v>25.1128828119863</v>
      </c>
      <c r="D15" s="2">
        <v>2249144.78</v>
      </c>
      <c r="E15" s="54">
        <f>D15/D17%</f>
        <v>23.023953816196933</v>
      </c>
      <c r="F15" s="59">
        <f t="shared" si="0"/>
        <v>6.252897496288256</v>
      </c>
      <c r="G15" s="3">
        <v>2591457.28</v>
      </c>
      <c r="H15" s="54">
        <f>G15/G17%</f>
        <v>23.459665095326304</v>
      </c>
      <c r="I15" s="62">
        <f t="shared" si="1"/>
        <v>15.219673853098953</v>
      </c>
    </row>
    <row r="16" spans="1:9" ht="19.5" customHeight="1">
      <c r="A16" s="48" t="s">
        <v>32</v>
      </c>
      <c r="B16" s="2">
        <v>0</v>
      </c>
      <c r="C16" s="52">
        <v>0</v>
      </c>
      <c r="D16" s="2">
        <v>21146.65</v>
      </c>
      <c r="E16" s="54">
        <f>D16/D17%</f>
        <v>0.21647316673285963</v>
      </c>
      <c r="F16" s="59">
        <v>0</v>
      </c>
      <c r="G16" s="3">
        <v>107178.74</v>
      </c>
      <c r="H16" s="54">
        <f>G16/G17%</f>
        <v>0.9702561431917772</v>
      </c>
      <c r="I16" s="62">
        <f t="shared" si="1"/>
        <v>406.8355507846396</v>
      </c>
    </row>
    <row r="17" spans="1:9" ht="19.5" customHeight="1" thickBot="1">
      <c r="A17" s="49" t="s">
        <v>3</v>
      </c>
      <c r="B17" s="17">
        <f>SUM(B5:B16)</f>
        <v>8429077.76</v>
      </c>
      <c r="C17" s="53">
        <f>SUM(C5:C16)</f>
        <v>100</v>
      </c>
      <c r="D17" s="17">
        <f>SUM(D5:D16)</f>
        <v>9768716.52</v>
      </c>
      <c r="E17" s="55">
        <f>SUM(E5:E16)</f>
        <v>100.00000000000001</v>
      </c>
      <c r="F17" s="60">
        <f t="shared" si="0"/>
        <v>15.893064438878767</v>
      </c>
      <c r="G17" s="17">
        <f>SUM(G5:G16)</f>
        <v>11046437.66</v>
      </c>
      <c r="H17" s="54">
        <f>G17/G17%</f>
        <v>100</v>
      </c>
      <c r="I17" s="64">
        <f t="shared" si="1"/>
        <v>13.079723803880029</v>
      </c>
    </row>
    <row r="18" spans="1:9" ht="19.5" customHeight="1" thickBot="1">
      <c r="A18" s="51" t="s">
        <v>33</v>
      </c>
      <c r="B18" s="134">
        <v>18732260.93</v>
      </c>
      <c r="C18" s="135"/>
      <c r="D18" s="134">
        <v>19417830.28</v>
      </c>
      <c r="E18" s="135"/>
      <c r="F18" s="61">
        <f>D18/B18%-100</f>
        <v>3.659832374542944</v>
      </c>
      <c r="G18" s="137" t="e">
        <f>#REF!</f>
        <v>#REF!</v>
      </c>
      <c r="H18" s="138"/>
      <c r="I18" s="63" t="e">
        <f>G18/D18%-100</f>
        <v>#REF!</v>
      </c>
    </row>
    <row r="19" spans="1:9" ht="12.75">
      <c r="A19" s="1"/>
      <c r="B19" s="4"/>
      <c r="C19" s="4"/>
      <c r="D19" s="4"/>
      <c r="E19" s="4"/>
      <c r="F19" s="4"/>
      <c r="G19" s="1"/>
      <c r="H19" s="1"/>
      <c r="I19" s="1"/>
    </row>
    <row r="20" spans="1:9" ht="12.75">
      <c r="A20" s="1"/>
      <c r="B20" s="4"/>
      <c r="C20" s="4"/>
      <c r="D20" s="4"/>
      <c r="E20" s="4"/>
      <c r="F20" s="4"/>
      <c r="G20" s="1"/>
      <c r="H20" s="1"/>
      <c r="I20" s="1"/>
    </row>
    <row r="21" spans="1:9" ht="12.75">
      <c r="A21" s="1"/>
      <c r="B21" s="4"/>
      <c r="C21" s="4"/>
      <c r="D21" s="4"/>
      <c r="E21" s="4"/>
      <c r="F21" s="4"/>
      <c r="G21" s="1"/>
      <c r="H21" s="1"/>
      <c r="I21" s="1"/>
    </row>
    <row r="22" spans="1:9" ht="12.75">
      <c r="A22" s="1"/>
      <c r="B22" s="4"/>
      <c r="C22" s="4"/>
      <c r="D22" s="4" t="s">
        <v>37</v>
      </c>
      <c r="E22" s="4"/>
      <c r="F22" s="4"/>
      <c r="G22" s="1"/>
      <c r="H22" s="1"/>
      <c r="I22" s="1"/>
    </row>
    <row r="23" spans="1:9" ht="12.75">
      <c r="A23" s="1"/>
      <c r="B23" s="4"/>
      <c r="C23" s="4"/>
      <c r="D23" s="4"/>
      <c r="E23" s="4"/>
      <c r="F23" s="4"/>
      <c r="G23" s="1"/>
      <c r="H23" s="1"/>
      <c r="I23" s="1"/>
    </row>
    <row r="24" spans="1:9" ht="12.75">
      <c r="A24" s="1"/>
      <c r="B24" s="4"/>
      <c r="C24" s="4"/>
      <c r="D24" s="4"/>
      <c r="E24" s="4"/>
      <c r="F24" s="4"/>
      <c r="G24" s="1"/>
      <c r="H24" s="1"/>
      <c r="I24" s="1"/>
    </row>
    <row r="25" spans="1:9" ht="12.75">
      <c r="A25" s="1"/>
      <c r="B25" s="4"/>
      <c r="C25" s="4"/>
      <c r="D25" s="4"/>
      <c r="E25" s="4"/>
      <c r="F25" s="4"/>
      <c r="G25" s="1"/>
      <c r="H25" s="1"/>
      <c r="I25" s="1"/>
    </row>
    <row r="26" spans="1:9" ht="12.75">
      <c r="A26" s="10"/>
      <c r="B26" s="4"/>
      <c r="C26" s="4"/>
      <c r="D26" s="4"/>
      <c r="E26" s="4"/>
      <c r="F26" s="4"/>
      <c r="G26" s="1"/>
      <c r="H26" s="1"/>
      <c r="I26" s="1"/>
    </row>
    <row r="27" spans="1:9" ht="12.75">
      <c r="A27" s="1"/>
      <c r="B27" s="4"/>
      <c r="C27" s="4"/>
      <c r="D27" s="4"/>
      <c r="E27" s="4"/>
      <c r="F27" s="4"/>
      <c r="G27" s="1"/>
      <c r="H27" s="1"/>
      <c r="I27" s="1"/>
    </row>
    <row r="28" spans="1:9" ht="12.75">
      <c r="A28" s="4"/>
      <c r="B28" s="4"/>
      <c r="C28" s="4"/>
      <c r="D28" s="4"/>
      <c r="E28" s="4"/>
      <c r="F28" s="4"/>
      <c r="G28" s="1"/>
      <c r="H28" s="1"/>
      <c r="I28" s="1"/>
    </row>
    <row r="29" spans="1:9" ht="12.75">
      <c r="A29" s="4"/>
      <c r="B29" s="4"/>
      <c r="C29" s="4"/>
      <c r="D29" s="4"/>
      <c r="E29" s="4"/>
      <c r="F29" s="4"/>
      <c r="G29" s="1"/>
      <c r="H29" s="1"/>
      <c r="I29" s="1"/>
    </row>
    <row r="30" spans="1:9" ht="12.75">
      <c r="A30" s="4"/>
      <c r="B30" s="4"/>
      <c r="C30" s="4"/>
      <c r="D30" s="4"/>
      <c r="E30" s="4"/>
      <c r="F30" s="4"/>
      <c r="G30" s="1"/>
      <c r="H30" s="1"/>
      <c r="I30" s="1"/>
    </row>
    <row r="31" spans="1:9" ht="12.75">
      <c r="A31" s="4"/>
      <c r="B31" s="4"/>
      <c r="C31" s="4"/>
      <c r="D31" s="4"/>
      <c r="E31" s="4"/>
      <c r="F31" s="4"/>
      <c r="G31" s="1"/>
      <c r="H31" s="1"/>
      <c r="I31" s="1"/>
    </row>
    <row r="32" spans="1:9" ht="12.75">
      <c r="A32" s="4"/>
      <c r="B32" s="4"/>
      <c r="C32" s="4"/>
      <c r="D32" s="4"/>
      <c r="E32" s="4"/>
      <c r="F32" s="4"/>
      <c r="G32" s="1"/>
      <c r="H32" s="1"/>
      <c r="I32" s="1"/>
    </row>
    <row r="33" spans="1:9" ht="12.75">
      <c r="A33" s="4"/>
      <c r="B33" s="4"/>
      <c r="C33" s="4"/>
      <c r="D33" s="4"/>
      <c r="E33" s="4"/>
      <c r="F33" s="4"/>
      <c r="G33" s="1"/>
      <c r="H33" s="1"/>
      <c r="I33" s="1"/>
    </row>
    <row r="34" spans="1:9" ht="12.75">
      <c r="A34" s="1"/>
      <c r="B34" s="4"/>
      <c r="C34" s="4"/>
      <c r="D34" s="4"/>
      <c r="E34" s="4"/>
      <c r="F34" s="4"/>
      <c r="G34" s="1"/>
      <c r="H34" s="1"/>
      <c r="I34" s="1"/>
    </row>
    <row r="35" spans="1:9" ht="12.75">
      <c r="A35" s="4"/>
      <c r="B35" s="4"/>
      <c r="C35" s="4"/>
      <c r="D35" s="4"/>
      <c r="E35" s="4"/>
      <c r="F35" s="4"/>
      <c r="G35" s="1"/>
      <c r="H35" s="1"/>
      <c r="I35" s="1"/>
    </row>
    <row r="36" spans="1:9" ht="12.75">
      <c r="A36" s="4"/>
      <c r="B36" s="4"/>
      <c r="C36" s="4"/>
      <c r="D36" s="4"/>
      <c r="E36" s="4"/>
      <c r="F36" s="4"/>
      <c r="G36" s="1"/>
      <c r="H36" s="1"/>
      <c r="I36" s="1"/>
    </row>
    <row r="37" spans="1:9" ht="12.75">
      <c r="A37" s="4"/>
      <c r="B37" s="4"/>
      <c r="C37" s="4"/>
      <c r="D37" s="4"/>
      <c r="E37" s="4"/>
      <c r="F37" s="4"/>
      <c r="G37" s="1"/>
      <c r="H37" s="1"/>
      <c r="I37" s="1"/>
    </row>
    <row r="38" spans="1:9" ht="12.75">
      <c r="A38" s="9"/>
      <c r="B38" s="4"/>
      <c r="C38" s="4"/>
      <c r="D38" s="4"/>
      <c r="E38" s="4"/>
      <c r="F38" s="4"/>
      <c r="G38" s="1"/>
      <c r="H38" s="1"/>
      <c r="I38" s="1"/>
    </row>
    <row r="39" spans="1:9" ht="12.75">
      <c r="A39" s="9"/>
      <c r="B39" s="4"/>
      <c r="C39" s="4"/>
      <c r="D39" s="4"/>
      <c r="E39" s="4"/>
      <c r="F39" s="4"/>
      <c r="G39" s="1"/>
      <c r="H39" s="1"/>
      <c r="I39" s="1"/>
    </row>
    <row r="40" spans="1:9" ht="12.75">
      <c r="A40" s="9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4">
    <mergeCell ref="B18:C18"/>
    <mergeCell ref="D18:E18"/>
    <mergeCell ref="A2:F2"/>
    <mergeCell ref="G18:H18"/>
  </mergeCells>
  <printOptions/>
  <pageMargins left="0.787401575" right="0.787401575" top="0.984251969" bottom="0.984251969" header="0.492125985" footer="0.492125985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28">
      <selection activeCell="C51" sqref="C51"/>
    </sheetView>
  </sheetViews>
  <sheetFormatPr defaultColWidth="9.33203125" defaultRowHeight="12.75"/>
  <cols>
    <col min="1" max="1" width="13.33203125" style="65" customWidth="1"/>
    <col min="2" max="2" width="58.33203125" style="65" customWidth="1"/>
    <col min="3" max="3" width="18" style="65" bestFit="1" customWidth="1"/>
    <col min="4" max="4" width="13.33203125" style="65" bestFit="1" customWidth="1"/>
    <col min="5" max="16384" width="9.33203125" style="65" customWidth="1"/>
  </cols>
  <sheetData>
    <row r="1" ht="7.5" customHeight="1" thickBot="1"/>
    <row r="2" spans="1:3" ht="9" customHeight="1">
      <c r="A2" s="139" t="s">
        <v>38</v>
      </c>
      <c r="B2" s="141" t="s">
        <v>39</v>
      </c>
      <c r="C2" s="143" t="s">
        <v>217</v>
      </c>
    </row>
    <row r="3" spans="1:3" ht="6" customHeight="1">
      <c r="A3" s="140"/>
      <c r="B3" s="142"/>
      <c r="C3" s="144"/>
    </row>
    <row r="4" spans="1:3" ht="12.75">
      <c r="A4" s="115"/>
      <c r="B4" s="114" t="s">
        <v>159</v>
      </c>
      <c r="C4" s="103" t="s">
        <v>210</v>
      </c>
    </row>
    <row r="5" spans="1:3" ht="12.75">
      <c r="A5" s="117" t="s">
        <v>40</v>
      </c>
      <c r="B5" s="69" t="s">
        <v>41</v>
      </c>
      <c r="C5" s="118">
        <f>C6+C10+C9+C16</f>
        <v>1430000</v>
      </c>
    </row>
    <row r="6" spans="1:3" ht="12.75">
      <c r="A6" s="117" t="s">
        <v>42</v>
      </c>
      <c r="B6" s="69" t="s">
        <v>43</v>
      </c>
      <c r="C6" s="118">
        <f>C7</f>
        <v>100000</v>
      </c>
    </row>
    <row r="7" spans="1:3" ht="12.75">
      <c r="A7" s="117" t="s">
        <v>44</v>
      </c>
      <c r="B7" s="69" t="s">
        <v>2</v>
      </c>
      <c r="C7" s="118">
        <f>C8</f>
        <v>100000</v>
      </c>
    </row>
    <row r="8" spans="1:3" ht="12.75">
      <c r="A8" s="119" t="s">
        <v>99</v>
      </c>
      <c r="B8" s="70" t="s">
        <v>100</v>
      </c>
      <c r="C8" s="120">
        <v>100000</v>
      </c>
    </row>
    <row r="9" spans="1:5" ht="12.75">
      <c r="A9" s="121" t="s">
        <v>49</v>
      </c>
      <c r="B9" s="71" t="s">
        <v>50</v>
      </c>
      <c r="C9" s="133">
        <v>100000</v>
      </c>
      <c r="D9" s="71"/>
      <c r="E9" s="98"/>
    </row>
    <row r="10" spans="1:3" ht="12.75">
      <c r="A10" s="121" t="s">
        <v>53</v>
      </c>
      <c r="B10" s="71" t="s">
        <v>54</v>
      </c>
      <c r="C10" s="122">
        <f>C11</f>
        <v>1200000</v>
      </c>
    </row>
    <row r="11" spans="1:3" ht="12.75">
      <c r="A11" s="121" t="s">
        <v>55</v>
      </c>
      <c r="B11" s="71" t="s">
        <v>56</v>
      </c>
      <c r="C11" s="122">
        <f>C12+C14</f>
        <v>1200000</v>
      </c>
    </row>
    <row r="12" spans="1:3" ht="12.75">
      <c r="A12" s="121" t="s">
        <v>57</v>
      </c>
      <c r="B12" s="71" t="s">
        <v>58</v>
      </c>
      <c r="C12" s="122">
        <f>C13</f>
        <v>1000000</v>
      </c>
    </row>
    <row r="13" spans="1:3" ht="12.75">
      <c r="A13" s="123" t="s">
        <v>69</v>
      </c>
      <c r="B13" s="70" t="s">
        <v>160</v>
      </c>
      <c r="C13" s="120">
        <v>1000000</v>
      </c>
    </row>
    <row r="14" spans="1:3" ht="12.75">
      <c r="A14" s="121" t="s">
        <v>74</v>
      </c>
      <c r="B14" s="71" t="s">
        <v>161</v>
      </c>
      <c r="C14" s="122">
        <f>C15</f>
        <v>200000</v>
      </c>
    </row>
    <row r="15" spans="1:3" ht="12.75">
      <c r="A15" s="123" t="s">
        <v>82</v>
      </c>
      <c r="B15" s="70" t="s">
        <v>162</v>
      </c>
      <c r="C15" s="120">
        <v>200000</v>
      </c>
    </row>
    <row r="16" spans="1:3" ht="12.75">
      <c r="A16" s="121" t="s">
        <v>87</v>
      </c>
      <c r="B16" s="71" t="s">
        <v>88</v>
      </c>
      <c r="C16" s="122">
        <f>C17</f>
        <v>30000</v>
      </c>
    </row>
    <row r="17" spans="1:3" ht="12.75">
      <c r="A17" s="119" t="s">
        <v>144</v>
      </c>
      <c r="B17" s="70" t="s">
        <v>145</v>
      </c>
      <c r="C17" s="120">
        <v>30000</v>
      </c>
    </row>
    <row r="18" spans="1:3" ht="12.75">
      <c r="A18" s="121" t="s">
        <v>89</v>
      </c>
      <c r="B18" s="71" t="s">
        <v>90</v>
      </c>
      <c r="C18" s="122">
        <f>C19+C20</f>
        <v>170000</v>
      </c>
    </row>
    <row r="19" spans="1:3" ht="12.75">
      <c r="A19" s="121" t="s">
        <v>91</v>
      </c>
      <c r="B19" s="71" t="s">
        <v>92</v>
      </c>
      <c r="C19" s="122">
        <v>10000</v>
      </c>
    </row>
    <row r="20" spans="1:3" ht="12.75">
      <c r="A20" s="121" t="s">
        <v>93</v>
      </c>
      <c r="B20" s="71" t="s">
        <v>94</v>
      </c>
      <c r="C20" s="122">
        <f>C21+C23</f>
        <v>160000</v>
      </c>
    </row>
    <row r="21" spans="1:3" ht="12.75">
      <c r="A21" s="121" t="s">
        <v>146</v>
      </c>
      <c r="B21" s="71" t="s">
        <v>163</v>
      </c>
      <c r="C21" s="122">
        <f>C22</f>
        <v>140000</v>
      </c>
    </row>
    <row r="22" spans="1:3" ht="12.75">
      <c r="A22" s="123" t="s">
        <v>164</v>
      </c>
      <c r="B22" s="70" t="s">
        <v>165</v>
      </c>
      <c r="C22" s="120">
        <v>140000</v>
      </c>
    </row>
    <row r="23" spans="1:3" ht="12.75">
      <c r="A23" s="121" t="s">
        <v>152</v>
      </c>
      <c r="B23" s="71" t="s">
        <v>166</v>
      </c>
      <c r="C23" s="122">
        <f>C24</f>
        <v>20000</v>
      </c>
    </row>
    <row r="24" spans="1:3" ht="12.75">
      <c r="A24" s="123" t="s">
        <v>167</v>
      </c>
      <c r="B24" s="70" t="s">
        <v>165</v>
      </c>
      <c r="C24" s="120">
        <v>20000</v>
      </c>
    </row>
    <row r="25" spans="1:3" ht="13.5" thickBot="1">
      <c r="A25" s="124"/>
      <c r="B25" s="125" t="s">
        <v>158</v>
      </c>
      <c r="C25" s="126">
        <f>C5+C18</f>
        <v>1600000</v>
      </c>
    </row>
    <row r="26" spans="1:3" ht="9.75" customHeight="1" thickBot="1">
      <c r="A26" s="116"/>
      <c r="B26" s="76"/>
      <c r="C26" s="83"/>
    </row>
    <row r="27" spans="1:3" ht="12.75">
      <c r="A27" s="127"/>
      <c r="B27" s="128" t="s">
        <v>168</v>
      </c>
      <c r="C27" s="131" t="s">
        <v>210</v>
      </c>
    </row>
    <row r="28" spans="1:5" ht="12.75">
      <c r="A28" s="117" t="s">
        <v>40</v>
      </c>
      <c r="B28" s="69" t="s">
        <v>41</v>
      </c>
      <c r="C28" s="118">
        <f>C29+C31+C45</f>
        <v>720000</v>
      </c>
      <c r="D28" s="79"/>
      <c r="E28" s="132"/>
    </row>
    <row r="29" spans="1:5" ht="12.75">
      <c r="A29" s="121" t="s">
        <v>49</v>
      </c>
      <c r="B29" s="71" t="s">
        <v>50</v>
      </c>
      <c r="C29" s="122">
        <f>C30</f>
        <v>4000</v>
      </c>
      <c r="D29" s="81"/>
      <c r="E29" s="132"/>
    </row>
    <row r="30" spans="1:5" ht="12.75">
      <c r="A30" s="123" t="s">
        <v>169</v>
      </c>
      <c r="B30" s="70" t="s">
        <v>170</v>
      </c>
      <c r="C30" s="120">
        <v>4000</v>
      </c>
      <c r="E30" s="132"/>
    </row>
    <row r="31" spans="1:5" ht="12.75">
      <c r="A31" s="121" t="s">
        <v>51</v>
      </c>
      <c r="B31" s="71" t="s">
        <v>52</v>
      </c>
      <c r="C31" s="122">
        <f>SUM(C32:C44)</f>
        <v>680400</v>
      </c>
      <c r="D31" s="81"/>
      <c r="E31" s="132"/>
    </row>
    <row r="32" spans="1:5" ht="12.75">
      <c r="A32" s="123" t="s">
        <v>171</v>
      </c>
      <c r="B32" s="70" t="s">
        <v>172</v>
      </c>
      <c r="C32" s="120">
        <v>600000</v>
      </c>
      <c r="E32" s="132"/>
    </row>
    <row r="33" spans="1:5" ht="12.75">
      <c r="A33" s="123" t="s">
        <v>173</v>
      </c>
      <c r="B33" s="70" t="s">
        <v>174</v>
      </c>
      <c r="C33" s="120">
        <v>12000</v>
      </c>
      <c r="E33" s="132"/>
    </row>
    <row r="34" spans="1:5" ht="12.75">
      <c r="A34" s="123" t="s">
        <v>175</v>
      </c>
      <c r="B34" s="70" t="s">
        <v>176</v>
      </c>
      <c r="C34" s="120">
        <v>28500</v>
      </c>
      <c r="E34" s="132"/>
    </row>
    <row r="35" spans="1:5" ht="12.75">
      <c r="A35" s="123" t="s">
        <v>177</v>
      </c>
      <c r="B35" s="70" t="s">
        <v>178</v>
      </c>
      <c r="C35" s="120">
        <v>21500</v>
      </c>
      <c r="E35" s="132"/>
    </row>
    <row r="36" spans="1:5" ht="12.75">
      <c r="A36" s="123" t="s">
        <v>179</v>
      </c>
      <c r="B36" s="70" t="s">
        <v>180</v>
      </c>
      <c r="C36" s="120">
        <v>1200</v>
      </c>
      <c r="E36" s="132"/>
    </row>
    <row r="37" spans="1:5" ht="12.75">
      <c r="A37" s="123" t="s">
        <v>181</v>
      </c>
      <c r="B37" s="70" t="s">
        <v>182</v>
      </c>
      <c r="C37" s="120">
        <v>1200</v>
      </c>
      <c r="E37" s="132"/>
    </row>
    <row r="38" spans="1:5" ht="12.75">
      <c r="A38" s="123" t="s">
        <v>183</v>
      </c>
      <c r="B38" s="70" t="s">
        <v>184</v>
      </c>
      <c r="C38" s="120">
        <v>1000</v>
      </c>
      <c r="E38" s="132"/>
    </row>
    <row r="39" spans="1:5" ht="12.75">
      <c r="A39" s="123" t="s">
        <v>185</v>
      </c>
      <c r="B39" s="70" t="s">
        <v>186</v>
      </c>
      <c r="C39" s="120">
        <v>15000</v>
      </c>
      <c r="E39" s="132"/>
    </row>
    <row r="40" spans="1:5" ht="12.75">
      <c r="A40" s="123" t="s">
        <v>187</v>
      </c>
      <c r="B40" s="70" t="s">
        <v>188</v>
      </c>
      <c r="C40" s="120">
        <v>0</v>
      </c>
      <c r="E40" s="132"/>
    </row>
    <row r="41" spans="1:5" ht="12.75">
      <c r="A41" s="123" t="s">
        <v>189</v>
      </c>
      <c r="B41" s="70" t="s">
        <v>190</v>
      </c>
      <c r="C41" s="120">
        <v>0</v>
      </c>
      <c r="E41" s="132"/>
    </row>
    <row r="42" spans="1:5" ht="12.75">
      <c r="A42" s="123" t="s">
        <v>191</v>
      </c>
      <c r="B42" s="70" t="s">
        <v>192</v>
      </c>
      <c r="C42" s="120">
        <v>0</v>
      </c>
      <c r="E42" s="132"/>
    </row>
    <row r="43" spans="1:5" ht="12.75">
      <c r="A43" s="123" t="s">
        <v>193</v>
      </c>
      <c r="B43" s="70" t="s">
        <v>194</v>
      </c>
      <c r="C43" s="120">
        <v>0</v>
      </c>
      <c r="E43" s="132"/>
    </row>
    <row r="44" spans="1:5" ht="12.75">
      <c r="A44" s="123" t="s">
        <v>177</v>
      </c>
      <c r="B44" s="70" t="s">
        <v>195</v>
      </c>
      <c r="C44" s="120">
        <v>0</v>
      </c>
      <c r="E44" s="132"/>
    </row>
    <row r="45" spans="1:5" ht="12.75">
      <c r="A45" s="121" t="s">
        <v>87</v>
      </c>
      <c r="B45" s="71" t="s">
        <v>88</v>
      </c>
      <c r="C45" s="122">
        <f>C46+C47</f>
        <v>35600</v>
      </c>
      <c r="D45" s="81"/>
      <c r="E45" s="132"/>
    </row>
    <row r="46" spans="1:5" ht="12.75">
      <c r="A46" s="119" t="s">
        <v>196</v>
      </c>
      <c r="B46" s="70" t="s">
        <v>197</v>
      </c>
      <c r="C46" s="120">
        <v>14600</v>
      </c>
      <c r="E46" s="132"/>
    </row>
    <row r="47" spans="1:5" ht="12.75">
      <c r="A47" s="121" t="s">
        <v>142</v>
      </c>
      <c r="B47" s="71" t="s">
        <v>198</v>
      </c>
      <c r="C47" s="122">
        <f>C48</f>
        <v>21000</v>
      </c>
      <c r="D47" s="81"/>
      <c r="E47" s="132"/>
    </row>
    <row r="48" spans="1:5" ht="12.75">
      <c r="A48" s="119" t="s">
        <v>199</v>
      </c>
      <c r="B48" s="70" t="s">
        <v>200</v>
      </c>
      <c r="C48" s="120">
        <v>21000</v>
      </c>
      <c r="E48" s="132"/>
    </row>
    <row r="49" spans="1:5" ht="12.75">
      <c r="A49" s="121" t="s">
        <v>89</v>
      </c>
      <c r="B49" s="71" t="s">
        <v>90</v>
      </c>
      <c r="C49" s="122">
        <f>C50</f>
        <v>200000</v>
      </c>
      <c r="E49" s="132"/>
    </row>
    <row r="50" spans="1:3" ht="12.75">
      <c r="A50" s="121" t="s">
        <v>93</v>
      </c>
      <c r="B50" s="71" t="s">
        <v>94</v>
      </c>
      <c r="C50" s="122">
        <f>C51</f>
        <v>200000</v>
      </c>
    </row>
    <row r="51" spans="1:3" ht="12.75">
      <c r="A51" s="121" t="s">
        <v>146</v>
      </c>
      <c r="B51" s="71" t="s">
        <v>163</v>
      </c>
      <c r="C51" s="122">
        <f>C52</f>
        <v>200000</v>
      </c>
    </row>
    <row r="52" spans="1:3" ht="12.75">
      <c r="A52" s="123" t="s">
        <v>201</v>
      </c>
      <c r="B52" s="70" t="s">
        <v>202</v>
      </c>
      <c r="C52" s="120">
        <v>200000</v>
      </c>
    </row>
    <row r="53" spans="1:5" ht="12.75">
      <c r="A53" s="129"/>
      <c r="B53" s="68" t="s">
        <v>158</v>
      </c>
      <c r="C53" s="130">
        <f>C28+C49</f>
        <v>920000</v>
      </c>
      <c r="E53" s="75"/>
    </row>
    <row r="54" spans="1:3" ht="13.5" thickBot="1">
      <c r="A54" s="124"/>
      <c r="B54" s="125" t="s">
        <v>3</v>
      </c>
      <c r="C54" s="126">
        <f>Prefa!C71+'FMS-SAMAE'!C25+'FMS-SAMAE'!C53</f>
        <v>20200000</v>
      </c>
    </row>
    <row r="55" ht="8.25" customHeight="1"/>
    <row r="56" ht="12.75">
      <c r="A56" s="75" t="s">
        <v>216</v>
      </c>
    </row>
    <row r="57" ht="8.25" customHeight="1">
      <c r="C57" s="89"/>
    </row>
    <row r="58" spans="2:3" ht="12.75">
      <c r="B58" s="78" t="s">
        <v>203</v>
      </c>
      <c r="C58" s="87"/>
    </row>
    <row r="59" spans="2:3" ht="12.75">
      <c r="B59" s="78" t="s">
        <v>204</v>
      </c>
      <c r="C59" s="78"/>
    </row>
    <row r="60" spans="2:3" ht="12.75">
      <c r="B60" s="77"/>
      <c r="C60" s="77"/>
    </row>
  </sheetData>
  <sheetProtection/>
  <mergeCells count="3">
    <mergeCell ref="A2:A3"/>
    <mergeCell ref="B2:B3"/>
    <mergeCell ref="C2:C3"/>
  </mergeCells>
  <printOptions/>
  <pageMargins left="1.1811023622047245" right="0.7874015748031497" top="0.7874015748031497" bottom="0.7874015748031497" header="0" footer="0"/>
  <pageSetup horizontalDpi="600" verticalDpi="600" orientation="portrait" paperSize="9" r:id="rId1"/>
  <headerFooter alignWithMargins="0">
    <oddHeader>&amp;LEstado de Santa Catarina
MUNICÍPIO DE TIMBÉ DO SUL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48">
      <selection activeCell="C59" sqref="C59"/>
    </sheetView>
  </sheetViews>
  <sheetFormatPr defaultColWidth="9.33203125" defaultRowHeight="12.75"/>
  <cols>
    <col min="1" max="1" width="14.16015625" style="65" customWidth="1"/>
    <col min="2" max="2" width="58.66015625" style="65" customWidth="1"/>
    <col min="3" max="3" width="23.66015625" style="65" customWidth="1"/>
    <col min="4" max="4" width="20.16015625" style="65" hidden="1" customWidth="1"/>
    <col min="5" max="5" width="27" style="65" hidden="1" customWidth="1"/>
    <col min="6" max="6" width="21.5" style="65" hidden="1" customWidth="1"/>
    <col min="7" max="7" width="9.33203125" style="65" customWidth="1"/>
    <col min="8" max="8" width="15.16015625" style="65" bestFit="1" customWidth="1"/>
    <col min="9" max="16384" width="9.33203125" style="65" customWidth="1"/>
  </cols>
  <sheetData>
    <row r="1" spans="1:6" ht="12.75">
      <c r="A1" s="145" t="s">
        <v>205</v>
      </c>
      <c r="B1" s="145"/>
      <c r="C1" s="145"/>
      <c r="D1" s="145"/>
      <c r="E1" s="145"/>
      <c r="F1" s="145"/>
    </row>
    <row r="2" spans="1:6" ht="12.75">
      <c r="A2" s="145" t="s">
        <v>206</v>
      </c>
      <c r="B2" s="145"/>
      <c r="C2" s="145"/>
      <c r="D2" s="145"/>
      <c r="E2" s="145"/>
      <c r="F2" s="145"/>
    </row>
    <row r="3" spans="1:6" ht="12.75">
      <c r="A3" s="145" t="s">
        <v>219</v>
      </c>
      <c r="B3" s="145"/>
      <c r="C3" s="145"/>
      <c r="D3" s="145"/>
      <c r="E3" s="145"/>
      <c r="F3" s="145"/>
    </row>
    <row r="4" spans="1:6" ht="12.75">
      <c r="A4" s="145" t="s">
        <v>218</v>
      </c>
      <c r="B4" s="145"/>
      <c r="C4" s="145"/>
      <c r="D4" s="145"/>
      <c r="E4" s="145"/>
      <c r="F4" s="145"/>
    </row>
    <row r="5" spans="1:6" ht="12.75">
      <c r="A5" s="146" t="s">
        <v>208</v>
      </c>
      <c r="B5" s="146"/>
      <c r="C5" s="146"/>
      <c r="D5" s="146"/>
      <c r="E5" s="146"/>
      <c r="F5" s="146"/>
    </row>
    <row r="6" ht="13.5" thickBot="1">
      <c r="A6" s="66"/>
    </row>
    <row r="7" spans="1:6" ht="12.75">
      <c r="A7" s="139" t="s">
        <v>38</v>
      </c>
      <c r="B7" s="141" t="s">
        <v>39</v>
      </c>
      <c r="C7" s="143" t="s">
        <v>209</v>
      </c>
      <c r="D7" s="94" t="s">
        <v>95</v>
      </c>
      <c r="E7" s="67" t="s">
        <v>95</v>
      </c>
      <c r="F7" s="67" t="s">
        <v>95</v>
      </c>
    </row>
    <row r="8" spans="1:6" ht="6.75" customHeight="1">
      <c r="A8" s="140"/>
      <c r="B8" s="142"/>
      <c r="C8" s="144"/>
      <c r="D8" s="95">
        <v>2015</v>
      </c>
      <c r="E8" s="68">
        <v>2016</v>
      </c>
      <c r="F8" s="68">
        <v>2017</v>
      </c>
    </row>
    <row r="9" spans="1:6" ht="12.75">
      <c r="A9" s="115"/>
      <c r="B9" s="114" t="s">
        <v>96</v>
      </c>
      <c r="C9" s="103" t="s">
        <v>210</v>
      </c>
      <c r="D9" s="66"/>
      <c r="E9" s="66"/>
      <c r="F9" s="66"/>
    </row>
    <row r="10" spans="1:6" ht="12.75">
      <c r="A10" s="104" t="s">
        <v>40</v>
      </c>
      <c r="B10" s="91" t="s">
        <v>41</v>
      </c>
      <c r="C10" s="105">
        <f>C11+C21+C23+C24</f>
        <v>16050000</v>
      </c>
      <c r="D10" s="96">
        <v>11040000</v>
      </c>
      <c r="E10" s="79">
        <v>13800000</v>
      </c>
      <c r="F10" s="79">
        <v>22080000</v>
      </c>
    </row>
    <row r="11" spans="1:6" ht="12.75">
      <c r="A11" s="104" t="s">
        <v>42</v>
      </c>
      <c r="B11" s="91" t="s">
        <v>43</v>
      </c>
      <c r="C11" s="105">
        <f>C12+C17+C20</f>
        <v>980000</v>
      </c>
      <c r="D11" s="96">
        <v>444000</v>
      </c>
      <c r="E11" s="79">
        <v>555000</v>
      </c>
      <c r="F11" s="79">
        <v>888000</v>
      </c>
    </row>
    <row r="12" spans="1:6" ht="12.75">
      <c r="A12" s="104" t="s">
        <v>44</v>
      </c>
      <c r="B12" s="91" t="s">
        <v>2</v>
      </c>
      <c r="C12" s="105">
        <f>SUM(C13:C16)</f>
        <v>895000</v>
      </c>
      <c r="D12" s="96">
        <v>400000</v>
      </c>
      <c r="E12" s="79">
        <v>500000</v>
      </c>
      <c r="F12" s="79">
        <v>800000</v>
      </c>
    </row>
    <row r="13" spans="1:6" ht="12.75">
      <c r="A13" s="106" t="s">
        <v>97</v>
      </c>
      <c r="B13" s="73" t="s">
        <v>98</v>
      </c>
      <c r="C13" s="107">
        <v>200000</v>
      </c>
      <c r="D13" s="97">
        <v>100000</v>
      </c>
      <c r="E13" s="80">
        <v>125000</v>
      </c>
      <c r="F13" s="80">
        <v>200000</v>
      </c>
    </row>
    <row r="14" spans="1:6" ht="12.75">
      <c r="A14" s="106" t="s">
        <v>99</v>
      </c>
      <c r="B14" s="73" t="s">
        <v>100</v>
      </c>
      <c r="C14" s="107">
        <v>165000</v>
      </c>
      <c r="D14" s="97">
        <v>160000</v>
      </c>
      <c r="E14" s="80">
        <v>200000</v>
      </c>
      <c r="F14" s="80">
        <v>320000</v>
      </c>
    </row>
    <row r="15" spans="1:6" ht="12.75">
      <c r="A15" s="106" t="s">
        <v>101</v>
      </c>
      <c r="B15" s="73" t="s">
        <v>102</v>
      </c>
      <c r="C15" s="107">
        <v>30000</v>
      </c>
      <c r="D15" s="97">
        <v>20000</v>
      </c>
      <c r="E15" s="80">
        <v>25000</v>
      </c>
      <c r="F15" s="80">
        <v>40000</v>
      </c>
    </row>
    <row r="16" spans="1:6" ht="12.75">
      <c r="A16" s="106" t="s">
        <v>103</v>
      </c>
      <c r="B16" s="73" t="s">
        <v>104</v>
      </c>
      <c r="C16" s="107">
        <v>500000</v>
      </c>
      <c r="D16" s="97">
        <v>120000</v>
      </c>
      <c r="E16" s="80">
        <v>150000</v>
      </c>
      <c r="F16" s="80">
        <v>240000</v>
      </c>
    </row>
    <row r="17" spans="1:6" ht="12.75">
      <c r="A17" s="108" t="s">
        <v>45</v>
      </c>
      <c r="B17" s="92" t="s">
        <v>46</v>
      </c>
      <c r="C17" s="109">
        <f>SUM(C18:C19)</f>
        <v>80000</v>
      </c>
      <c r="D17" s="98">
        <v>40000</v>
      </c>
      <c r="E17" s="81">
        <v>50000</v>
      </c>
      <c r="F17" s="81">
        <v>80000</v>
      </c>
    </row>
    <row r="18" spans="1:6" ht="12.75">
      <c r="A18" s="106" t="s">
        <v>105</v>
      </c>
      <c r="B18" s="73" t="s">
        <v>106</v>
      </c>
      <c r="C18" s="107">
        <v>30000</v>
      </c>
      <c r="D18" s="97">
        <v>20000</v>
      </c>
      <c r="E18" s="80">
        <v>25000</v>
      </c>
      <c r="F18" s="80">
        <v>40000</v>
      </c>
    </row>
    <row r="19" spans="1:6" ht="12.75">
      <c r="A19" s="106" t="s">
        <v>107</v>
      </c>
      <c r="B19" s="73" t="s">
        <v>108</v>
      </c>
      <c r="C19" s="107">
        <v>50000</v>
      </c>
      <c r="D19" s="97">
        <v>20000</v>
      </c>
      <c r="E19" s="80">
        <v>25000</v>
      </c>
      <c r="F19" s="80">
        <v>40000</v>
      </c>
    </row>
    <row r="20" spans="1:6" ht="12.75">
      <c r="A20" s="108" t="s">
        <v>109</v>
      </c>
      <c r="B20" s="92" t="s">
        <v>110</v>
      </c>
      <c r="C20" s="109">
        <v>5000</v>
      </c>
      <c r="D20" s="98">
        <v>4000</v>
      </c>
      <c r="E20" s="81">
        <v>5000</v>
      </c>
      <c r="F20" s="81">
        <v>8000</v>
      </c>
    </row>
    <row r="21" spans="1:6" ht="12.75">
      <c r="A21" s="108" t="s">
        <v>47</v>
      </c>
      <c r="B21" s="92" t="s">
        <v>48</v>
      </c>
      <c r="C21" s="109">
        <f>C22</f>
        <v>50000</v>
      </c>
      <c r="D21" s="98">
        <v>40000</v>
      </c>
      <c r="E21" s="81">
        <v>50000</v>
      </c>
      <c r="F21" s="81">
        <v>80000</v>
      </c>
    </row>
    <row r="22" spans="1:6" ht="12.75">
      <c r="A22" s="110" t="s">
        <v>111</v>
      </c>
      <c r="B22" s="73" t="s">
        <v>112</v>
      </c>
      <c r="C22" s="107">
        <v>50000</v>
      </c>
      <c r="D22" s="97">
        <v>40000</v>
      </c>
      <c r="E22" s="80">
        <v>50000</v>
      </c>
      <c r="F22" s="80">
        <v>80000</v>
      </c>
    </row>
    <row r="23" spans="1:6" ht="12.75">
      <c r="A23" s="108" t="s">
        <v>49</v>
      </c>
      <c r="B23" s="92" t="s">
        <v>50</v>
      </c>
      <c r="C23" s="109">
        <v>150000</v>
      </c>
      <c r="D23" s="98">
        <v>24000</v>
      </c>
      <c r="E23" s="81">
        <v>30000</v>
      </c>
      <c r="F23" s="81">
        <v>48000</v>
      </c>
    </row>
    <row r="24" spans="1:6" ht="12.75">
      <c r="A24" s="108" t="s">
        <v>53</v>
      </c>
      <c r="B24" s="92" t="s">
        <v>54</v>
      </c>
      <c r="C24" s="109">
        <f>C25+C54</f>
        <v>14870000</v>
      </c>
      <c r="D24" s="98">
        <v>10426000</v>
      </c>
      <c r="E24" s="81">
        <v>13032500</v>
      </c>
      <c r="F24" s="81">
        <v>20852000</v>
      </c>
    </row>
    <row r="25" spans="1:6" ht="12.75">
      <c r="A25" s="108" t="s">
        <v>55</v>
      </c>
      <c r="B25" s="92" t="s">
        <v>56</v>
      </c>
      <c r="C25" s="109">
        <f>C26+C41+C52</f>
        <v>14736000</v>
      </c>
      <c r="D25" s="98">
        <v>10426000</v>
      </c>
      <c r="E25" s="81">
        <v>13032500</v>
      </c>
      <c r="F25" s="81">
        <v>20852000</v>
      </c>
    </row>
    <row r="26" spans="1:6" ht="12.75">
      <c r="A26" s="108" t="s">
        <v>57</v>
      </c>
      <c r="B26" s="92" t="s">
        <v>58</v>
      </c>
      <c r="C26" s="109">
        <f>C27+C32+C36+C37+C40+C38+C39</f>
        <v>7064000</v>
      </c>
      <c r="D26" s="98">
        <v>5440000</v>
      </c>
      <c r="E26" s="81">
        <v>6800000</v>
      </c>
      <c r="F26" s="81">
        <v>10880000</v>
      </c>
    </row>
    <row r="27" spans="1:6" ht="12.75">
      <c r="A27" s="108" t="s">
        <v>59</v>
      </c>
      <c r="B27" s="92" t="s">
        <v>60</v>
      </c>
      <c r="C27" s="109">
        <f>SUM(C28:C31)</f>
        <v>5944000</v>
      </c>
      <c r="D27" s="98">
        <v>4656000</v>
      </c>
      <c r="E27" s="81">
        <v>5820000</v>
      </c>
      <c r="F27" s="81">
        <v>9312000</v>
      </c>
    </row>
    <row r="28" spans="1:6" ht="12.75">
      <c r="A28" s="106" t="s">
        <v>61</v>
      </c>
      <c r="B28" s="73" t="s">
        <v>62</v>
      </c>
      <c r="C28" s="107">
        <v>7400000</v>
      </c>
      <c r="D28" s="97">
        <v>5800000</v>
      </c>
      <c r="E28" s="80">
        <v>7250000</v>
      </c>
      <c r="F28" s="80">
        <v>11600000</v>
      </c>
    </row>
    <row r="29" spans="1:6" ht="12.75">
      <c r="A29" s="106" t="s">
        <v>63</v>
      </c>
      <c r="B29" s="72" t="s">
        <v>113</v>
      </c>
      <c r="C29" s="107">
        <f>-(C28*20%)</f>
        <v>-1480000</v>
      </c>
      <c r="D29" s="99">
        <v>-1160000</v>
      </c>
      <c r="E29" s="84">
        <v>-1450000</v>
      </c>
      <c r="F29" s="84">
        <v>-2320000</v>
      </c>
    </row>
    <row r="30" spans="1:6" ht="12.75">
      <c r="A30" s="106" t="s">
        <v>64</v>
      </c>
      <c r="B30" s="73" t="s">
        <v>65</v>
      </c>
      <c r="C30" s="107">
        <v>30000</v>
      </c>
      <c r="D30" s="97">
        <v>20000</v>
      </c>
      <c r="E30" s="80">
        <v>25000</v>
      </c>
      <c r="F30" s="80">
        <v>40000</v>
      </c>
    </row>
    <row r="31" spans="1:6" ht="12.75">
      <c r="A31" s="106" t="s">
        <v>66</v>
      </c>
      <c r="B31" s="72" t="s">
        <v>114</v>
      </c>
      <c r="C31" s="107">
        <f>-(C30*20%)</f>
        <v>-6000</v>
      </c>
      <c r="D31" s="99">
        <v>-4000</v>
      </c>
      <c r="E31" s="84">
        <v>-5000</v>
      </c>
      <c r="F31" s="84">
        <v>-8000</v>
      </c>
    </row>
    <row r="32" spans="1:6" ht="12.75">
      <c r="A32" s="108" t="s">
        <v>67</v>
      </c>
      <c r="B32" s="92" t="s">
        <v>68</v>
      </c>
      <c r="C32" s="109">
        <f>C33+C34+C35</f>
        <v>170000</v>
      </c>
      <c r="D32" s="98">
        <v>68000</v>
      </c>
      <c r="E32" s="81">
        <v>85000</v>
      </c>
      <c r="F32" s="81">
        <v>136000</v>
      </c>
    </row>
    <row r="33" spans="1:6" ht="12.75">
      <c r="A33" s="110" t="s">
        <v>115</v>
      </c>
      <c r="B33" s="73" t="s">
        <v>116</v>
      </c>
      <c r="C33" s="107">
        <v>40000</v>
      </c>
      <c r="D33" s="97">
        <v>8000</v>
      </c>
      <c r="E33" s="80">
        <v>10000</v>
      </c>
      <c r="F33" s="80">
        <v>16000</v>
      </c>
    </row>
    <row r="34" spans="1:6" ht="12.75">
      <c r="A34" s="110" t="s">
        <v>117</v>
      </c>
      <c r="B34" s="73" t="s">
        <v>118</v>
      </c>
      <c r="C34" s="107">
        <v>110000</v>
      </c>
      <c r="D34" s="97">
        <v>60000</v>
      </c>
      <c r="E34" s="80">
        <v>75000</v>
      </c>
      <c r="F34" s="80">
        <v>120000</v>
      </c>
    </row>
    <row r="35" spans="1:6" ht="12.75">
      <c r="A35" s="110" t="s">
        <v>214</v>
      </c>
      <c r="B35" s="73" t="s">
        <v>215</v>
      </c>
      <c r="C35" s="107">
        <v>20000</v>
      </c>
      <c r="D35" s="97"/>
      <c r="E35" s="80"/>
      <c r="F35" s="80"/>
    </row>
    <row r="36" spans="1:6" ht="12.75">
      <c r="A36" s="108" t="s">
        <v>70</v>
      </c>
      <c r="B36" s="92" t="s">
        <v>119</v>
      </c>
      <c r="C36" s="109">
        <v>180000</v>
      </c>
      <c r="D36" s="98">
        <v>120000</v>
      </c>
      <c r="E36" s="81">
        <v>150000</v>
      </c>
      <c r="F36" s="81">
        <v>240000</v>
      </c>
    </row>
    <row r="37" spans="1:6" ht="12.75">
      <c r="A37" s="108" t="s">
        <v>71</v>
      </c>
      <c r="B37" s="92" t="s">
        <v>120</v>
      </c>
      <c r="C37" s="109">
        <v>450000</v>
      </c>
      <c r="D37" s="98">
        <v>400000</v>
      </c>
      <c r="E37" s="81">
        <v>500000</v>
      </c>
      <c r="F37" s="81">
        <v>800000</v>
      </c>
    </row>
    <row r="38" spans="1:6" ht="12.75">
      <c r="A38" s="110" t="s">
        <v>72</v>
      </c>
      <c r="B38" s="73" t="s">
        <v>207</v>
      </c>
      <c r="C38" s="107">
        <v>25000</v>
      </c>
      <c r="D38" s="97">
        <v>20000</v>
      </c>
      <c r="E38" s="80">
        <v>25000</v>
      </c>
      <c r="F38" s="80">
        <v>40000</v>
      </c>
    </row>
    <row r="39" spans="1:6" ht="12.75">
      <c r="A39" s="110" t="s">
        <v>121</v>
      </c>
      <c r="B39" s="72" t="s">
        <v>122</v>
      </c>
      <c r="C39" s="107">
        <f>-(C38*20%)</f>
        <v>-5000</v>
      </c>
      <c r="D39" s="99">
        <v>-4000</v>
      </c>
      <c r="E39" s="84">
        <v>-5000</v>
      </c>
      <c r="F39" s="84">
        <v>-8000</v>
      </c>
    </row>
    <row r="40" spans="1:6" ht="12.75">
      <c r="A40" s="108" t="s">
        <v>73</v>
      </c>
      <c r="B40" s="92" t="s">
        <v>123</v>
      </c>
      <c r="C40" s="109">
        <v>300000</v>
      </c>
      <c r="D40" s="98">
        <v>180000</v>
      </c>
      <c r="E40" s="81">
        <v>225000</v>
      </c>
      <c r="F40" s="81">
        <v>360000</v>
      </c>
    </row>
    <row r="41" spans="1:6" ht="12.75">
      <c r="A41" s="108" t="s">
        <v>74</v>
      </c>
      <c r="B41" s="92" t="s">
        <v>75</v>
      </c>
      <c r="C41" s="109">
        <f>C42+C50+C51</f>
        <v>5372000</v>
      </c>
      <c r="D41" s="98">
        <v>3346000</v>
      </c>
      <c r="E41" s="81">
        <v>4182500</v>
      </c>
      <c r="F41" s="81">
        <v>6692000</v>
      </c>
    </row>
    <row r="42" spans="1:6" ht="12.75">
      <c r="A42" s="108" t="s">
        <v>76</v>
      </c>
      <c r="B42" s="92" t="s">
        <v>77</v>
      </c>
      <c r="C42" s="109">
        <f>SUM(C43:C49)</f>
        <v>4672000</v>
      </c>
      <c r="D42" s="98">
        <v>3206000</v>
      </c>
      <c r="E42" s="81">
        <v>4007500</v>
      </c>
      <c r="F42" s="81">
        <v>6412000</v>
      </c>
    </row>
    <row r="43" spans="1:6" ht="12.75">
      <c r="A43" s="110" t="s">
        <v>78</v>
      </c>
      <c r="B43" s="73" t="s">
        <v>124</v>
      </c>
      <c r="C43" s="107">
        <v>5300000</v>
      </c>
      <c r="D43" s="97">
        <v>3600000</v>
      </c>
      <c r="E43" s="80">
        <v>4500000</v>
      </c>
      <c r="F43" s="80">
        <v>7200000</v>
      </c>
    </row>
    <row r="44" spans="1:6" ht="12.75">
      <c r="A44" s="110" t="s">
        <v>125</v>
      </c>
      <c r="B44" s="72" t="s">
        <v>126</v>
      </c>
      <c r="C44" s="107">
        <f>-(C43*20%)</f>
        <v>-1060000</v>
      </c>
      <c r="D44" s="99">
        <v>-720000</v>
      </c>
      <c r="E44" s="84">
        <v>-900000</v>
      </c>
      <c r="F44" s="84">
        <v>-1440000</v>
      </c>
    </row>
    <row r="45" spans="1:6" ht="12.75">
      <c r="A45" s="110" t="s">
        <v>79</v>
      </c>
      <c r="B45" s="73" t="s">
        <v>127</v>
      </c>
      <c r="C45" s="107">
        <v>400000</v>
      </c>
      <c r="D45" s="100">
        <v>300000</v>
      </c>
      <c r="E45" s="85">
        <v>375000</v>
      </c>
      <c r="F45" s="85">
        <v>600000</v>
      </c>
    </row>
    <row r="46" spans="1:6" ht="12.75">
      <c r="A46" s="110" t="s">
        <v>128</v>
      </c>
      <c r="B46" s="72" t="s">
        <v>129</v>
      </c>
      <c r="C46" s="107">
        <f>-(C45*20%)</f>
        <v>-80000</v>
      </c>
      <c r="D46" s="99">
        <v>-60000</v>
      </c>
      <c r="E46" s="84">
        <v>-75000</v>
      </c>
      <c r="F46" s="84">
        <v>-120000</v>
      </c>
    </row>
    <row r="47" spans="1:6" ht="12.75">
      <c r="A47" s="110" t="s">
        <v>80</v>
      </c>
      <c r="B47" s="73" t="s">
        <v>130</v>
      </c>
      <c r="C47" s="107">
        <v>90000</v>
      </c>
      <c r="D47" s="100">
        <v>80000</v>
      </c>
      <c r="E47" s="85">
        <v>100000</v>
      </c>
      <c r="F47" s="85">
        <v>160000</v>
      </c>
    </row>
    <row r="48" spans="1:6" ht="12.75">
      <c r="A48" s="110" t="s">
        <v>131</v>
      </c>
      <c r="B48" s="72" t="s">
        <v>132</v>
      </c>
      <c r="C48" s="107">
        <f>-(C47*20%)</f>
        <v>-18000</v>
      </c>
      <c r="D48" s="99">
        <v>-16000</v>
      </c>
      <c r="E48" s="84">
        <v>-20000</v>
      </c>
      <c r="F48" s="84">
        <v>-32000</v>
      </c>
    </row>
    <row r="49" spans="1:6" ht="12.75">
      <c r="A49" s="110" t="s">
        <v>133</v>
      </c>
      <c r="B49" s="73" t="s">
        <v>134</v>
      </c>
      <c r="C49" s="107">
        <v>40000</v>
      </c>
      <c r="D49" s="100">
        <v>22000</v>
      </c>
      <c r="E49" s="85">
        <v>27500</v>
      </c>
      <c r="F49" s="85">
        <v>44000</v>
      </c>
    </row>
    <row r="50" spans="1:6" ht="12.75">
      <c r="A50" s="110" t="s">
        <v>81</v>
      </c>
      <c r="B50" s="73" t="s">
        <v>135</v>
      </c>
      <c r="C50" s="107">
        <v>500000</v>
      </c>
      <c r="D50" s="100">
        <v>140000</v>
      </c>
      <c r="E50" s="85">
        <v>175000</v>
      </c>
      <c r="F50" s="85">
        <v>280000</v>
      </c>
    </row>
    <row r="51" spans="1:6" ht="12.75">
      <c r="A51" s="110" t="s">
        <v>83</v>
      </c>
      <c r="B51" s="73" t="s">
        <v>136</v>
      </c>
      <c r="C51" s="107">
        <v>200000</v>
      </c>
      <c r="D51" s="100">
        <v>140000</v>
      </c>
      <c r="E51" s="85">
        <v>175000</v>
      </c>
      <c r="F51" s="85">
        <v>280000</v>
      </c>
    </row>
    <row r="52" spans="1:6" ht="12.75">
      <c r="A52" s="108" t="s">
        <v>84</v>
      </c>
      <c r="B52" s="93" t="s">
        <v>85</v>
      </c>
      <c r="C52" s="109">
        <f>C53</f>
        <v>2300000</v>
      </c>
      <c r="D52" s="101">
        <v>1640000</v>
      </c>
      <c r="E52" s="86">
        <v>2050000</v>
      </c>
      <c r="F52" s="86">
        <v>3280000</v>
      </c>
    </row>
    <row r="53" spans="1:6" ht="12.75">
      <c r="A53" s="106" t="s">
        <v>86</v>
      </c>
      <c r="B53" s="73" t="s">
        <v>137</v>
      </c>
      <c r="C53" s="107">
        <v>2300000</v>
      </c>
      <c r="D53" s="97">
        <v>1640000</v>
      </c>
      <c r="E53" s="80">
        <v>2050000</v>
      </c>
      <c r="F53" s="80">
        <v>3280000</v>
      </c>
    </row>
    <row r="54" spans="1:6" ht="12.75">
      <c r="A54" s="108" t="s">
        <v>87</v>
      </c>
      <c r="B54" s="92" t="s">
        <v>88</v>
      </c>
      <c r="C54" s="109">
        <f>SUM(C55:C58)</f>
        <v>134000</v>
      </c>
      <c r="D54" s="98">
        <v>106000</v>
      </c>
      <c r="E54" s="81">
        <v>132500</v>
      </c>
      <c r="F54" s="81">
        <v>212000</v>
      </c>
    </row>
    <row r="55" spans="1:6" ht="12.75">
      <c r="A55" s="106" t="s">
        <v>138</v>
      </c>
      <c r="B55" s="73" t="s">
        <v>139</v>
      </c>
      <c r="C55" s="107">
        <v>30000</v>
      </c>
      <c r="D55" s="97">
        <v>40000</v>
      </c>
      <c r="E55" s="80">
        <v>50000</v>
      </c>
      <c r="F55" s="80">
        <v>80000</v>
      </c>
    </row>
    <row r="56" spans="1:6" ht="12.75">
      <c r="A56" s="106" t="s">
        <v>140</v>
      </c>
      <c r="B56" s="73" t="s">
        <v>141</v>
      </c>
      <c r="C56" s="107">
        <v>10000</v>
      </c>
      <c r="D56" s="97">
        <v>10000</v>
      </c>
      <c r="E56" s="80">
        <v>12500</v>
      </c>
      <c r="F56" s="80">
        <v>20000</v>
      </c>
    </row>
    <row r="57" spans="1:6" ht="12.75">
      <c r="A57" s="106" t="s">
        <v>142</v>
      </c>
      <c r="B57" s="73" t="s">
        <v>143</v>
      </c>
      <c r="C57" s="107">
        <v>50000</v>
      </c>
      <c r="D57" s="97">
        <v>20000</v>
      </c>
      <c r="E57" s="80">
        <v>25000</v>
      </c>
      <c r="F57" s="80">
        <v>40000</v>
      </c>
    </row>
    <row r="58" spans="1:6" ht="12.75">
      <c r="A58" s="106" t="s">
        <v>144</v>
      </c>
      <c r="B58" s="73" t="s">
        <v>145</v>
      </c>
      <c r="C58" s="107">
        <v>44000</v>
      </c>
      <c r="D58" s="97">
        <v>36000</v>
      </c>
      <c r="E58" s="80">
        <v>45000</v>
      </c>
      <c r="F58" s="80">
        <v>72000</v>
      </c>
    </row>
    <row r="59" spans="1:8" ht="12.75">
      <c r="A59" s="108" t="s">
        <v>89</v>
      </c>
      <c r="B59" s="92" t="s">
        <v>90</v>
      </c>
      <c r="C59" s="109">
        <f>C60+C64+C61</f>
        <v>1630000</v>
      </c>
      <c r="D59" s="98">
        <v>1760000</v>
      </c>
      <c r="E59" s="81">
        <v>2200000</v>
      </c>
      <c r="F59" s="81">
        <v>3520000</v>
      </c>
      <c r="H59" s="88"/>
    </row>
    <row r="60" spans="1:6" ht="12.75">
      <c r="A60" s="108" t="s">
        <v>91</v>
      </c>
      <c r="B60" s="92" t="s">
        <v>92</v>
      </c>
      <c r="C60" s="109">
        <v>20000</v>
      </c>
      <c r="D60" s="98">
        <v>20000</v>
      </c>
      <c r="E60" s="81">
        <v>25000</v>
      </c>
      <c r="F60" s="81">
        <v>40000</v>
      </c>
    </row>
    <row r="61" spans="1:6" ht="12.75">
      <c r="A61" s="108"/>
      <c r="B61" s="92" t="s">
        <v>213</v>
      </c>
      <c r="C61" s="109">
        <f>C62+C63</f>
        <v>380000</v>
      </c>
      <c r="D61" s="98">
        <v>500000</v>
      </c>
      <c r="E61" s="81">
        <v>625000</v>
      </c>
      <c r="F61" s="81">
        <v>1000000</v>
      </c>
    </row>
    <row r="62" spans="1:6" ht="12.75">
      <c r="A62" s="108"/>
      <c r="B62" s="92" t="s">
        <v>212</v>
      </c>
      <c r="C62" s="109">
        <v>80000</v>
      </c>
      <c r="D62" s="98">
        <v>100000</v>
      </c>
      <c r="E62" s="81">
        <v>125000</v>
      </c>
      <c r="F62" s="81">
        <v>200000</v>
      </c>
    </row>
    <row r="63" spans="1:6" ht="12.75">
      <c r="A63" s="108"/>
      <c r="B63" s="92" t="s">
        <v>211</v>
      </c>
      <c r="C63" s="109">
        <v>300000</v>
      </c>
      <c r="D63" s="98">
        <v>400000</v>
      </c>
      <c r="E63" s="81">
        <v>500000</v>
      </c>
      <c r="F63" s="81">
        <v>800000</v>
      </c>
    </row>
    <row r="64" spans="1:6" ht="12.75">
      <c r="A64" s="108" t="s">
        <v>93</v>
      </c>
      <c r="B64" s="92" t="s">
        <v>94</v>
      </c>
      <c r="C64" s="109">
        <f>C65+C68</f>
        <v>1230000</v>
      </c>
      <c r="D64" s="98">
        <v>1240000</v>
      </c>
      <c r="E64" s="81">
        <v>1550000</v>
      </c>
      <c r="F64" s="81">
        <v>2480000</v>
      </c>
    </row>
    <row r="65" spans="1:6" ht="12.75">
      <c r="A65" s="108" t="s">
        <v>146</v>
      </c>
      <c r="B65" s="92" t="s">
        <v>147</v>
      </c>
      <c r="C65" s="109">
        <f>SUM(C66:C67)</f>
        <v>510000</v>
      </c>
      <c r="D65" s="98">
        <v>640000</v>
      </c>
      <c r="E65" s="81">
        <v>800000</v>
      </c>
      <c r="F65" s="81">
        <v>1280000</v>
      </c>
    </row>
    <row r="66" spans="1:6" ht="12.75">
      <c r="A66" s="110" t="s">
        <v>148</v>
      </c>
      <c r="B66" s="73" t="s">
        <v>149</v>
      </c>
      <c r="C66" s="107">
        <v>250000</v>
      </c>
      <c r="D66" s="97">
        <v>260000</v>
      </c>
      <c r="E66" s="80">
        <v>325000</v>
      </c>
      <c r="F66" s="80">
        <v>520000</v>
      </c>
    </row>
    <row r="67" spans="1:6" ht="12.75">
      <c r="A67" s="110" t="s">
        <v>150</v>
      </c>
      <c r="B67" s="73" t="s">
        <v>151</v>
      </c>
      <c r="C67" s="107">
        <v>260000</v>
      </c>
      <c r="D67" s="97">
        <v>380000</v>
      </c>
      <c r="E67" s="80">
        <v>475000</v>
      </c>
      <c r="F67" s="80">
        <v>760000</v>
      </c>
    </row>
    <row r="68" spans="1:6" ht="12.75">
      <c r="A68" s="108" t="s">
        <v>152</v>
      </c>
      <c r="B68" s="92" t="s">
        <v>153</v>
      </c>
      <c r="C68" s="109">
        <f>C69+C70</f>
        <v>720000</v>
      </c>
      <c r="D68" s="98">
        <v>600000</v>
      </c>
      <c r="E68" s="81">
        <v>750000</v>
      </c>
      <c r="F68" s="81">
        <v>1200000</v>
      </c>
    </row>
    <row r="69" spans="1:6" ht="12.75">
      <c r="A69" s="110" t="s">
        <v>154</v>
      </c>
      <c r="B69" s="73" t="s">
        <v>155</v>
      </c>
      <c r="C69" s="107">
        <v>50000</v>
      </c>
      <c r="D69" s="97">
        <v>0</v>
      </c>
      <c r="E69" s="80">
        <v>0</v>
      </c>
      <c r="F69" s="80">
        <v>0</v>
      </c>
    </row>
    <row r="70" spans="1:8" ht="12.75">
      <c r="A70" s="110" t="s">
        <v>156</v>
      </c>
      <c r="B70" s="73" t="s">
        <v>157</v>
      </c>
      <c r="C70" s="107">
        <v>670000</v>
      </c>
      <c r="D70" s="97">
        <v>600000</v>
      </c>
      <c r="E70" s="80">
        <v>750000</v>
      </c>
      <c r="F70" s="80">
        <v>1200000</v>
      </c>
      <c r="H70" s="75"/>
    </row>
    <row r="71" spans="1:6" ht="13.5" thickBot="1">
      <c r="A71" s="111"/>
      <c r="B71" s="112" t="s">
        <v>158</v>
      </c>
      <c r="C71" s="113">
        <f>C10+C59</f>
        <v>17680000</v>
      </c>
      <c r="D71" s="102">
        <v>12800000</v>
      </c>
      <c r="E71" s="82">
        <v>16000000</v>
      </c>
      <c r="F71" s="82">
        <v>25600000</v>
      </c>
    </row>
    <row r="73" spans="1:6" ht="12.75">
      <c r="A73" s="74"/>
      <c r="B73" s="75"/>
      <c r="C73" s="90"/>
      <c r="D73" s="75"/>
      <c r="E73" s="75"/>
      <c r="F73" s="75"/>
    </row>
    <row r="75" ht="12.75">
      <c r="C75" s="88"/>
    </row>
  </sheetData>
  <sheetProtection/>
  <mergeCells count="8">
    <mergeCell ref="A7:A8"/>
    <mergeCell ref="B7:B8"/>
    <mergeCell ref="A1:F1"/>
    <mergeCell ref="A2:F2"/>
    <mergeCell ref="A3:F3"/>
    <mergeCell ref="A4:F4"/>
    <mergeCell ref="A5:F5"/>
    <mergeCell ref="C7:C8"/>
  </mergeCells>
  <printOptions/>
  <pageMargins left="1.1811023622047245" right="0.7874015748031497" top="0.7874015748031497" bottom="0.7874015748031497" header="0" footer="0"/>
  <pageSetup fitToHeight="1" fitToWidth="1" horizontalDpi="600" verticalDpi="600" orientation="portrait" paperSize="9" scale="80" r:id="rId1"/>
  <headerFooter alignWithMargins="0">
    <oddHeader>&amp;LEstado de Santa Catarina
MUNICÍPIO DE TIMBÉ DO SUL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Morrogr.</dc:title>
  <dc:subject/>
  <dc:creator>Müller, Bazzaneze &amp; Ciad. Audit</dc:creator>
  <cp:keywords/>
  <dc:description/>
  <cp:lastModifiedBy>LINDOMAR</cp:lastModifiedBy>
  <cp:lastPrinted>2015-07-14T14:26:39Z</cp:lastPrinted>
  <dcterms:created xsi:type="dcterms:W3CDTF">2001-11-09T12:39:20Z</dcterms:created>
  <dcterms:modified xsi:type="dcterms:W3CDTF">2015-08-12T16:49:55Z</dcterms:modified>
  <cp:category/>
  <cp:version/>
  <cp:contentType/>
  <cp:contentStatus/>
</cp:coreProperties>
</file>